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X:\Miller\Asphalt Pavement\PWL\FINAL PWL SPREADSHEETS!!!\For website\"/>
    </mc:Choice>
  </mc:AlternateContent>
  <xr:revisionPtr revIDLastSave="0" documentId="13_ncr:1_{DDDBBB79-6E29-4CD6-8401-857C0F8906A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WL" sheetId="47" r:id="rId1"/>
  </sheets>
  <definedNames>
    <definedName name="_xlnm.Print_Area" localSheetId="0">PWL!$A$1:$I$43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7" l="1"/>
  <c r="E11" i="47"/>
  <c r="E10" i="47"/>
  <c r="E13" i="47" l="1"/>
  <c r="N57" i="47" l="1"/>
  <c r="Q57" i="47"/>
  <c r="M55" i="47" l="1"/>
  <c r="P55" i="47"/>
  <c r="P56" i="47" s="1"/>
  <c r="Q56" i="47" s="1"/>
  <c r="N55" i="47" l="1"/>
  <c r="M56" i="47"/>
  <c r="N56" i="47" s="1"/>
  <c r="Q55" i="47"/>
  <c r="P57" i="47" s="1"/>
  <c r="M57" i="47" l="1"/>
  <c r="E14" i="47" s="1"/>
  <c r="E15" i="47" s="1"/>
  <c r="E16" i="47" l="1"/>
  <c r="E20" i="47" l="1"/>
  <c r="E21" i="47" s="1"/>
</calcChain>
</file>

<file path=xl/sharedStrings.xml><?xml version="1.0" encoding="utf-8"?>
<sst xmlns="http://schemas.openxmlformats.org/spreadsheetml/2006/main" count="41" uniqueCount="35">
  <si>
    <t xml:space="preserve">PWT </t>
  </si>
  <si>
    <t>N:</t>
  </si>
  <si>
    <t>X:</t>
  </si>
  <si>
    <t>S:</t>
  </si>
  <si>
    <t>Project Number:</t>
  </si>
  <si>
    <t>Item Number:</t>
  </si>
  <si>
    <t>JMF Number:</t>
  </si>
  <si>
    <t>Contractor:</t>
  </si>
  <si>
    <t>Signature:</t>
  </si>
  <si>
    <t>Date:</t>
  </si>
  <si>
    <t>Core #</t>
  </si>
  <si>
    <t>C/R/S:</t>
  </si>
  <si>
    <t>% Density</t>
  </si>
  <si>
    <t>PWL:</t>
  </si>
  <si>
    <t>PWL</t>
  </si>
  <si>
    <t>Low</t>
  </si>
  <si>
    <t>High</t>
  </si>
  <si>
    <t>Per AASHTO R-9  PAF = 0.55+0.005PWL</t>
  </si>
  <si>
    <t>PWL for Mat Density Cores</t>
  </si>
  <si>
    <t>PAY FACTOR CALCULATOR</t>
  </si>
  <si>
    <t>PLN</t>
  </si>
  <si>
    <t>PWL+1</t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</si>
  <si>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:</t>
    </r>
  </si>
  <si>
    <t xml:space="preserve">One-sided PWL </t>
  </si>
  <si>
    <r>
      <t>PWL</t>
    </r>
    <r>
      <rPr>
        <vertAlign val="subscript"/>
        <sz val="11"/>
        <color theme="1"/>
        <rFont val="Calibri"/>
        <family val="2"/>
        <scheme val="minor"/>
      </rPr>
      <t>U</t>
    </r>
  </si>
  <si>
    <r>
      <t>PWL</t>
    </r>
    <r>
      <rPr>
        <vertAlign val="subscript"/>
        <sz val="11"/>
        <color theme="1"/>
        <rFont val="Calibri"/>
        <family val="2"/>
        <scheme val="minor"/>
      </rPr>
      <t>L</t>
    </r>
  </si>
  <si>
    <t>Surface with 3 Joint cores</t>
  </si>
  <si>
    <t>Surface with NO joint cores</t>
  </si>
  <si>
    <t>Intermediate with 3 joint cores</t>
  </si>
  <si>
    <t>Intermediate with NO joint cores</t>
  </si>
  <si>
    <t>Lower Spec Limit - % Density</t>
  </si>
  <si>
    <t>PF*</t>
  </si>
  <si>
    <t>*Refer to applicable plan note for final pay factor determination.</t>
  </si>
  <si>
    <t>% Density - Lower Spec Limits for Trial Projects</t>
  </si>
  <si>
    <t>Select spec limit from table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</si>
</sst>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6" formatCode="0.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5" borderId="0" xfId="0" applyFill="1"/>
    <xf numFmtId="166" fontId="0" fillId="0" borderId="0" xfId="0" applyNumberFormat="1"/>
    <xf numFmtId="166" fontId="0" fillId="0" borderId="9" xfId="0" applyNumberFormat="1" applyBorder="1"/>
    <xf numFmtId="166" fontId="2" fillId="0" borderId="0" xfId="0" applyNumberFormat="1" applyFont="1"/>
    <xf numFmtId="0" fontId="0" fillId="0" borderId="0" xfId="0" applyAlignment="1">
      <alignment vertical="top" wrapText="1"/>
    </xf>
    <xf numFmtId="166" fontId="0" fillId="0" borderId="0" xfId="0" applyNumberFormat="1" applyAlignment="1">
      <alignment vertical="top" wrapText="1"/>
    </xf>
    <xf numFmtId="0" fontId="10" fillId="0" borderId="0" xfId="0" applyFont="1"/>
    <xf numFmtId="2" fontId="0" fillId="0" borderId="0" xfId="0" applyNumberFormat="1"/>
    <xf numFmtId="2" fontId="0" fillId="0" borderId="0" xfId="1" applyNumberFormat="1" applyFont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0" fillId="0" borderId="0" xfId="1" applyNumberFormat="1" applyFont="1" applyFill="1" applyProtection="1">
      <protection locked="0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12" xfId="0" applyFont="1" applyBorder="1" applyAlignment="1">
      <alignment horizontal="left" indent="1"/>
    </xf>
    <xf numFmtId="2" fontId="2" fillId="0" borderId="12" xfId="1" applyNumberFormat="1" applyFont="1" applyFill="1" applyBorder="1" applyAlignment="1" applyProtection="1">
      <alignment horizontal="left" indent="1"/>
    </xf>
    <xf numFmtId="1" fontId="12" fillId="5" borderId="12" xfId="0" applyNumberFormat="1" applyFont="1" applyFill="1" applyBorder="1"/>
    <xf numFmtId="166" fontId="12" fillId="5" borderId="12" xfId="0" applyNumberFormat="1" applyFont="1" applyFill="1" applyBorder="1"/>
    <xf numFmtId="0" fontId="2" fillId="0" borderId="12" xfId="0" applyFont="1" applyBorder="1"/>
    <xf numFmtId="0" fontId="2" fillId="0" borderId="28" xfId="0" applyFont="1" applyBorder="1" applyAlignment="1">
      <alignment vertic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2" fillId="0" borderId="0" xfId="0" applyFont="1" applyAlignment="1">
      <alignment horizontal="right"/>
    </xf>
    <xf numFmtId="0" fontId="10" fillId="0" borderId="16" xfId="0" applyFont="1" applyBorder="1"/>
    <xf numFmtId="0" fontId="10" fillId="0" borderId="17" xfId="0" applyFont="1" applyBorder="1"/>
    <xf numFmtId="0" fontId="10" fillId="0" borderId="4" xfId="0" applyFont="1" applyBorder="1"/>
    <xf numFmtId="0" fontId="10" fillId="0" borderId="11" xfId="0" applyFont="1" applyBorder="1"/>
    <xf numFmtId="1" fontId="0" fillId="0" borderId="0" xfId="0" applyNumberFormat="1"/>
    <xf numFmtId="2" fontId="9" fillId="0" borderId="8" xfId="0" applyNumberFormat="1" applyFont="1" applyBorder="1"/>
    <xf numFmtId="166" fontId="0" fillId="0" borderId="0" xfId="1" applyNumberFormat="1" applyFont="1" applyProtection="1"/>
    <xf numFmtId="166" fontId="9" fillId="0" borderId="6" xfId="0" applyNumberFormat="1" applyFont="1" applyBorder="1"/>
    <xf numFmtId="166" fontId="0" fillId="6" borderId="23" xfId="1" applyNumberFormat="1" applyFont="1" applyFill="1" applyBorder="1" applyAlignment="1" applyProtection="1">
      <alignment horizontal="center"/>
      <protection locked="0"/>
    </xf>
    <xf numFmtId="166" fontId="0" fillId="6" borderId="30" xfId="1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0" fillId="0" borderId="0" xfId="0" applyAlignment="1">
      <alignment horizontal="center"/>
    </xf>
    <xf numFmtId="2" fontId="0" fillId="0" borderId="0" xfId="1" applyNumberFormat="1" applyFont="1" applyFill="1" applyProtection="1"/>
    <xf numFmtId="0" fontId="10" fillId="0" borderId="0" xfId="0" applyFont="1" applyAlignment="1">
      <alignment horizontal="left" vertical="center"/>
    </xf>
    <xf numFmtId="2" fontId="10" fillId="0" borderId="0" xfId="1" applyNumberFormat="1" applyFont="1" applyFill="1" applyAlignment="1" applyProtection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0" fillId="5" borderId="4" xfId="0" applyFill="1" applyBorder="1" applyAlignment="1">
      <alignment horizontal="right"/>
    </xf>
    <xf numFmtId="0" fontId="0" fillId="5" borderId="6" xfId="0" applyFill="1" applyBorder="1"/>
    <xf numFmtId="165" fontId="0" fillId="5" borderId="6" xfId="0" applyNumberFormat="1" applyFill="1" applyBorder="1"/>
    <xf numFmtId="0" fontId="0" fillId="5" borderId="11" xfId="0" applyFill="1" applyBorder="1" applyAlignment="1">
      <alignment horizontal="right"/>
    </xf>
    <xf numFmtId="166" fontId="2" fillId="5" borderId="18" xfId="0" applyNumberFormat="1" applyFont="1" applyFill="1" applyBorder="1"/>
    <xf numFmtId="165" fontId="0" fillId="5" borderId="8" xfId="0" applyNumberFormat="1" applyFill="1" applyBorder="1"/>
    <xf numFmtId="0" fontId="0" fillId="0" borderId="0" xfId="1" applyNumberFormat="1" applyFont="1" applyFill="1" applyProtection="1"/>
    <xf numFmtId="0" fontId="0" fillId="0" borderId="0" xfId="1" applyNumberFormat="1" applyFont="1" applyProtection="1"/>
    <xf numFmtId="0" fontId="0" fillId="0" borderId="0" xfId="0" applyAlignment="1">
      <alignment horizontal="left"/>
    </xf>
    <xf numFmtId="0" fontId="2" fillId="5" borderId="34" xfId="0" applyFont="1" applyFill="1" applyBorder="1" applyAlignment="1">
      <alignment horizontal="center" vertical="center" wrapText="1"/>
    </xf>
    <xf numFmtId="166" fontId="2" fillId="5" borderId="36" xfId="1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5" borderId="31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7" borderId="20" xfId="0" applyFont="1" applyFill="1" applyBorder="1" applyAlignment="1" applyProtection="1">
      <alignment horizontal="left"/>
      <protection locked="0"/>
    </xf>
    <xf numFmtId="0" fontId="2" fillId="7" borderId="21" xfId="0" applyFont="1" applyFill="1" applyBorder="1" applyAlignment="1" applyProtection="1">
      <alignment horizontal="left"/>
      <protection locked="0"/>
    </xf>
    <xf numFmtId="0" fontId="2" fillId="7" borderId="12" xfId="0" applyFont="1" applyFill="1" applyBorder="1" applyAlignment="1" applyProtection="1">
      <alignment horizontal="left"/>
      <protection locked="0"/>
    </xf>
    <xf numFmtId="0" fontId="2" fillId="7" borderId="23" xfId="0" applyFont="1" applyFill="1" applyBorder="1" applyAlignment="1" applyProtection="1">
      <alignment horizontal="left"/>
      <protection locked="0"/>
    </xf>
    <xf numFmtId="0" fontId="2" fillId="7" borderId="28" xfId="0" applyFont="1" applyFill="1" applyBorder="1" applyAlignment="1" applyProtection="1">
      <alignment horizontal="left" vertical="center"/>
      <protection locked="0"/>
    </xf>
    <xf numFmtId="0" fontId="2" fillId="7" borderId="29" xfId="0" applyFont="1" applyFill="1" applyBorder="1" applyAlignment="1" applyProtection="1">
      <alignment horizontal="left" vertical="center"/>
      <protection locked="0"/>
    </xf>
    <xf numFmtId="0" fontId="2" fillId="7" borderId="27" xfId="0" applyFont="1" applyFill="1" applyBorder="1" applyAlignment="1" applyProtection="1">
      <alignment horizontal="left" vertical="center"/>
      <protection locked="0"/>
    </xf>
    <xf numFmtId="0" fontId="2" fillId="7" borderId="30" xfId="0" applyFont="1" applyFill="1" applyBorder="1" applyAlignment="1" applyProtection="1">
      <alignment horizontal="left" vertical="center"/>
      <protection locked="0"/>
    </xf>
    <xf numFmtId="0" fontId="2" fillId="7" borderId="13" xfId="0" applyFont="1" applyFill="1" applyBorder="1" applyAlignment="1" applyProtection="1">
      <alignment horizontal="left" vertical="center"/>
      <protection locked="0"/>
    </xf>
    <xf numFmtId="0" fontId="2" fillId="7" borderId="14" xfId="0" applyFont="1" applyFill="1" applyBorder="1" applyAlignment="1" applyProtection="1">
      <alignment horizontal="left" vertical="center"/>
      <protection locked="0"/>
    </xf>
    <xf numFmtId="0" fontId="2" fillId="7" borderId="25" xfId="0" applyFont="1" applyFill="1" applyBorder="1" applyAlignment="1" applyProtection="1">
      <alignment horizontal="left" vertical="center"/>
      <protection locked="0"/>
    </xf>
    <xf numFmtId="0" fontId="1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5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2E89E-0042-43EC-8853-8B36A413F7C4}">
  <sheetPr>
    <pageSetUpPr fitToPage="1"/>
  </sheetPr>
  <dimension ref="A1:Y252"/>
  <sheetViews>
    <sheetView tabSelected="1" zoomScaleNormal="100" workbookViewId="0">
      <selection activeCell="B12" sqref="B12"/>
    </sheetView>
  </sheetViews>
  <sheetFormatPr defaultColWidth="9.109375" defaultRowHeight="14.4" x14ac:dyDescent="0.3"/>
  <cols>
    <col min="1" max="1" width="8" style="1" customWidth="1"/>
    <col min="2" max="2" width="12.44140625" style="1" customWidth="1"/>
    <col min="3" max="3" width="9.5546875" style="1" customWidth="1"/>
    <col min="4" max="4" width="21" style="1" customWidth="1"/>
    <col min="5" max="5" width="15.77734375" style="1" customWidth="1"/>
    <col min="6" max="6" width="12.5546875" style="1" bestFit="1" customWidth="1"/>
    <col min="7" max="7" width="11.44140625" style="1" customWidth="1"/>
    <col min="8" max="10" width="14.88671875" style="1" customWidth="1"/>
    <col min="11" max="22" width="7.77734375" hidden="1" customWidth="1"/>
    <col min="23" max="23" width="14.88671875" style="1" customWidth="1"/>
    <col min="24" max="24" width="9.109375" style="1"/>
    <col min="25" max="25" width="11.88671875" style="1" customWidth="1"/>
    <col min="26" max="16384" width="9.109375" style="1"/>
  </cols>
  <sheetData>
    <row r="1" spans="1:25" ht="24" thickBot="1" x14ac:dyDescent="0.5">
      <c r="A1" s="109" t="s">
        <v>18</v>
      </c>
      <c r="B1" s="109"/>
      <c r="C1" s="109"/>
      <c r="D1" s="109"/>
      <c r="E1" s="109"/>
      <c r="F1" s="109"/>
      <c r="G1" s="109"/>
      <c r="H1" s="109"/>
      <c r="I1" s="109"/>
      <c r="J1" s="19"/>
      <c r="K1" s="3"/>
      <c r="L1" s="56" t="s">
        <v>0</v>
      </c>
      <c r="M1" s="57">
        <v>3</v>
      </c>
      <c r="N1" s="58">
        <v>4</v>
      </c>
      <c r="O1" s="58">
        <v>5</v>
      </c>
      <c r="P1" s="58">
        <v>6</v>
      </c>
      <c r="Q1" s="58">
        <v>7</v>
      </c>
      <c r="R1" s="59">
        <v>8</v>
      </c>
      <c r="S1" s="59">
        <v>9</v>
      </c>
      <c r="T1" s="59">
        <v>10</v>
      </c>
      <c r="U1" s="56" t="s">
        <v>0</v>
      </c>
    </row>
    <row r="2" spans="1:25" ht="27.75" customHeight="1" thickTop="1" thickBot="1" x14ac:dyDescent="0.35">
      <c r="A2" s="110" t="s">
        <v>19</v>
      </c>
      <c r="B2" s="110"/>
      <c r="C2" s="110"/>
      <c r="D2" s="110"/>
      <c r="E2" s="110"/>
      <c r="F2" s="110"/>
      <c r="G2" s="110"/>
      <c r="H2" s="110"/>
      <c r="I2" s="110"/>
      <c r="J2" s="20"/>
      <c r="L2" s="60">
        <v>50</v>
      </c>
      <c r="M2" s="61">
        <v>0</v>
      </c>
      <c r="N2" s="62">
        <v>0</v>
      </c>
      <c r="O2" s="62">
        <v>0</v>
      </c>
      <c r="P2" s="62">
        <v>0</v>
      </c>
      <c r="Q2" s="62">
        <v>0</v>
      </c>
      <c r="R2" s="62">
        <v>0</v>
      </c>
      <c r="S2" s="62">
        <v>0</v>
      </c>
      <c r="T2" s="62">
        <v>0</v>
      </c>
      <c r="U2" s="60">
        <v>50</v>
      </c>
    </row>
    <row r="3" spans="1:25" ht="18" customHeight="1" x14ac:dyDescent="0.45">
      <c r="A3" s="111" t="s">
        <v>7</v>
      </c>
      <c r="B3" s="112"/>
      <c r="C3" s="85"/>
      <c r="D3" s="85"/>
      <c r="E3" s="85"/>
      <c r="F3" s="85"/>
      <c r="G3" s="85"/>
      <c r="H3" s="85"/>
      <c r="I3" s="86"/>
      <c r="J3" s="14"/>
      <c r="K3" s="3"/>
      <c r="L3" s="56">
        <v>51</v>
      </c>
      <c r="M3" s="63">
        <v>3.6299999999999999E-2</v>
      </c>
      <c r="N3" s="64">
        <v>0.03</v>
      </c>
      <c r="O3" s="64">
        <v>2.81E-2</v>
      </c>
      <c r="P3" s="64">
        <v>2.7199999999999998E-2</v>
      </c>
      <c r="Q3" s="64">
        <v>2.6700000000000002E-2</v>
      </c>
      <c r="R3" s="64">
        <v>2.64E-2</v>
      </c>
      <c r="S3" s="64">
        <v>2.6200000000000001E-2</v>
      </c>
      <c r="T3" s="64">
        <v>2.5999999999999999E-2</v>
      </c>
      <c r="U3" s="56">
        <v>51</v>
      </c>
    </row>
    <row r="4" spans="1:25" ht="18" customHeight="1" x14ac:dyDescent="0.45">
      <c r="A4" s="113" t="s">
        <v>4</v>
      </c>
      <c r="B4" s="114"/>
      <c r="C4" s="87"/>
      <c r="D4" s="87"/>
      <c r="E4" s="34" t="s">
        <v>11</v>
      </c>
      <c r="F4" s="87"/>
      <c r="G4" s="87"/>
      <c r="H4" s="87"/>
      <c r="I4" s="88"/>
      <c r="J4" s="14"/>
      <c r="K4" s="3"/>
      <c r="L4" s="56">
        <v>52</v>
      </c>
      <c r="M4" s="63">
        <v>7.2499999999999995E-2</v>
      </c>
      <c r="N4" s="64">
        <v>0.06</v>
      </c>
      <c r="O4" s="64">
        <v>5.62E-2</v>
      </c>
      <c r="P4" s="64">
        <v>5.4399999999999997E-2</v>
      </c>
      <c r="Q4" s="64">
        <v>5.3400000000000003E-2</v>
      </c>
      <c r="R4" s="64">
        <v>5.28E-2</v>
      </c>
      <c r="S4" s="64">
        <v>5.2400000000000002E-2</v>
      </c>
      <c r="T4" s="64">
        <v>5.21E-2</v>
      </c>
      <c r="U4" s="56">
        <v>52</v>
      </c>
    </row>
    <row r="5" spans="1:25" ht="18" customHeight="1" x14ac:dyDescent="0.45">
      <c r="A5" s="117" t="s">
        <v>6</v>
      </c>
      <c r="B5" s="118"/>
      <c r="C5" s="93"/>
      <c r="D5" s="94"/>
      <c r="E5" s="94"/>
      <c r="F5" s="94"/>
      <c r="G5" s="94"/>
      <c r="H5" s="94"/>
      <c r="I5" s="95"/>
      <c r="J5" s="21"/>
      <c r="K5" s="3"/>
      <c r="L5" s="56">
        <v>53</v>
      </c>
      <c r="M5" s="63">
        <v>0.1087</v>
      </c>
      <c r="N5" s="64">
        <v>0.09</v>
      </c>
      <c r="O5" s="64">
        <v>8.43E-2</v>
      </c>
      <c r="P5" s="64">
        <v>8.1699999999999995E-2</v>
      </c>
      <c r="Q5" s="64">
        <v>8.0199999999999994E-2</v>
      </c>
      <c r="R5" s="64">
        <v>7.9299999999999995E-2</v>
      </c>
      <c r="S5" s="64">
        <v>7.8600000000000003E-2</v>
      </c>
      <c r="T5" s="64">
        <v>7.8100000000000003E-2</v>
      </c>
      <c r="U5" s="56">
        <v>53</v>
      </c>
      <c r="X5" s="27"/>
    </row>
    <row r="6" spans="1:25" ht="18" customHeight="1" thickBot="1" x14ac:dyDescent="0.5">
      <c r="A6" s="115" t="s">
        <v>5</v>
      </c>
      <c r="B6" s="116"/>
      <c r="C6" s="89"/>
      <c r="D6" s="90"/>
      <c r="E6" s="35" t="s">
        <v>20</v>
      </c>
      <c r="F6" s="91"/>
      <c r="G6" s="91"/>
      <c r="H6" s="91"/>
      <c r="I6" s="92"/>
      <c r="J6" s="22"/>
      <c r="K6" s="3"/>
      <c r="L6" s="56">
        <v>54</v>
      </c>
      <c r="M6" s="63">
        <v>0.1447</v>
      </c>
      <c r="N6" s="64">
        <v>0.12</v>
      </c>
      <c r="O6" s="64">
        <v>0.1125</v>
      </c>
      <c r="P6" s="64">
        <v>0.109</v>
      </c>
      <c r="Q6" s="64">
        <v>0.107</v>
      </c>
      <c r="R6" s="64">
        <v>0.1057</v>
      </c>
      <c r="S6" s="64">
        <v>0.10489999999999999</v>
      </c>
      <c r="T6" s="64">
        <v>0.1042</v>
      </c>
      <c r="U6" s="56">
        <v>54</v>
      </c>
      <c r="Y6" s="27"/>
    </row>
    <row r="7" spans="1:25" ht="16.5" customHeight="1" thickBot="1" x14ac:dyDescent="0.5">
      <c r="A7"/>
      <c r="B7" s="3"/>
      <c r="C7" s="3"/>
      <c r="D7" s="3"/>
      <c r="E7" s="3"/>
      <c r="F7" s="3"/>
      <c r="G7" s="3"/>
      <c r="H7" s="3"/>
      <c r="I7" s="3"/>
      <c r="J7" s="19"/>
      <c r="K7" s="3"/>
      <c r="L7" s="56">
        <v>55</v>
      </c>
      <c r="M7" s="63">
        <v>0.18060000000000001</v>
      </c>
      <c r="N7" s="64">
        <v>0.15</v>
      </c>
      <c r="O7" s="64">
        <v>0.1406</v>
      </c>
      <c r="P7" s="64">
        <v>0.1363</v>
      </c>
      <c r="Q7" s="64">
        <v>0.1338</v>
      </c>
      <c r="R7" s="64">
        <v>0.13220000000000001</v>
      </c>
      <c r="S7" s="64">
        <v>0.13120000000000001</v>
      </c>
      <c r="T7" s="64">
        <v>0.13039999999999999</v>
      </c>
      <c r="U7" s="56">
        <v>55</v>
      </c>
      <c r="Y7" s="27"/>
    </row>
    <row r="8" spans="1:25" ht="29.4" customHeight="1" thickBot="1" x14ac:dyDescent="0.5">
      <c r="A8" s="100" t="s">
        <v>10</v>
      </c>
      <c r="B8" s="102" t="s">
        <v>12</v>
      </c>
      <c r="C8" s="104"/>
      <c r="D8" s="96" t="s">
        <v>34</v>
      </c>
      <c r="E8" s="79" t="s">
        <v>30</v>
      </c>
      <c r="F8" s="15"/>
      <c r="G8" s="3"/>
      <c r="H8" s="19"/>
      <c r="I8" s="19"/>
      <c r="J8" s="19"/>
      <c r="K8" s="3"/>
      <c r="L8" s="56">
        <v>56</v>
      </c>
      <c r="M8" s="61">
        <v>0.21640000000000001</v>
      </c>
      <c r="N8" s="62">
        <v>0.18</v>
      </c>
      <c r="O8" s="62">
        <v>0.16880000000000001</v>
      </c>
      <c r="P8" s="62">
        <v>0.1636</v>
      </c>
      <c r="Q8" s="62">
        <v>0.16070000000000001</v>
      </c>
      <c r="R8" s="62">
        <v>0.1588</v>
      </c>
      <c r="S8" s="62">
        <v>0.1575</v>
      </c>
      <c r="T8" s="62">
        <v>0.15659999999999999</v>
      </c>
      <c r="U8" s="56">
        <v>56</v>
      </c>
      <c r="Y8" s="27"/>
    </row>
    <row r="9" spans="1:25" ht="15" thickBot="1" x14ac:dyDescent="0.35">
      <c r="A9" s="101"/>
      <c r="B9" s="103"/>
      <c r="C9" s="104"/>
      <c r="D9" s="97"/>
      <c r="E9" s="80">
        <v>92</v>
      </c>
      <c r="F9" s="27"/>
      <c r="G9"/>
      <c r="L9" s="56">
        <v>57</v>
      </c>
      <c r="M9" s="61">
        <v>0.25190000000000001</v>
      </c>
      <c r="N9" s="62">
        <v>0.21</v>
      </c>
      <c r="O9" s="62">
        <v>0.1971</v>
      </c>
      <c r="P9" s="62">
        <v>0.19109999999999999</v>
      </c>
      <c r="Q9" s="62">
        <v>0.18770000000000001</v>
      </c>
      <c r="R9" s="62">
        <v>0.1855</v>
      </c>
      <c r="S9" s="62">
        <v>0.184</v>
      </c>
      <c r="T9" s="62">
        <v>0.18290000000000001</v>
      </c>
      <c r="U9" s="56">
        <v>57</v>
      </c>
      <c r="Y9" s="27"/>
    </row>
    <row r="10" spans="1:25" x14ac:dyDescent="0.3">
      <c r="A10" s="36">
        <v>1</v>
      </c>
      <c r="B10" s="49"/>
      <c r="C10"/>
      <c r="D10" s="38" t="s">
        <v>1</v>
      </c>
      <c r="E10" s="45">
        <f>COUNT(B10:B19)</f>
        <v>0</v>
      </c>
      <c r="F10"/>
      <c r="G10"/>
      <c r="L10" s="56">
        <v>58</v>
      </c>
      <c r="M10" s="61">
        <v>0.28720000000000001</v>
      </c>
      <c r="N10" s="62">
        <v>0.24</v>
      </c>
      <c r="O10" s="62">
        <v>0.22539999999999999</v>
      </c>
      <c r="P10" s="62">
        <v>0.21859999999999999</v>
      </c>
      <c r="Q10" s="62">
        <v>0.2147</v>
      </c>
      <c r="R10" s="62">
        <v>0.2122</v>
      </c>
      <c r="S10" s="62">
        <v>0.21049999999999999</v>
      </c>
      <c r="T10" s="62">
        <v>0.20930000000000001</v>
      </c>
      <c r="U10" s="56">
        <v>58</v>
      </c>
      <c r="Y10" s="27"/>
    </row>
    <row r="11" spans="1:25" x14ac:dyDescent="0.3">
      <c r="A11" s="36">
        <v>2</v>
      </c>
      <c r="B11" s="49"/>
      <c r="C11"/>
      <c r="D11" s="38" t="s">
        <v>2</v>
      </c>
      <c r="E11" s="47" t="str">
        <f>IFERROR(AVERAGE(B10:B19),"")</f>
        <v/>
      </c>
      <c r="F11" s="13"/>
      <c r="G11" s="13"/>
      <c r="L11" s="56">
        <v>59</v>
      </c>
      <c r="M11" s="61">
        <v>0.32219999999999999</v>
      </c>
      <c r="N11" s="62">
        <v>0.27</v>
      </c>
      <c r="O11" s="62">
        <v>0.25369999999999998</v>
      </c>
      <c r="P11" s="62">
        <v>0.24610000000000001</v>
      </c>
      <c r="Q11" s="62">
        <v>0.24179999999999999</v>
      </c>
      <c r="R11" s="62">
        <v>0.23910000000000001</v>
      </c>
      <c r="S11" s="62">
        <v>0.23719999999999999</v>
      </c>
      <c r="T11" s="62">
        <v>0.23580000000000001</v>
      </c>
      <c r="U11" s="56">
        <v>59</v>
      </c>
      <c r="Y11" s="27"/>
    </row>
    <row r="12" spans="1:25" x14ac:dyDescent="0.3">
      <c r="A12" s="36">
        <v>3</v>
      </c>
      <c r="B12" s="49"/>
      <c r="C12"/>
      <c r="D12" s="38" t="s">
        <v>3</v>
      </c>
      <c r="E12" s="12" t="str">
        <f>IFERROR(_xlfn.STDEV.S(B10:B19),"")</f>
        <v/>
      </c>
      <c r="F12" s="4"/>
      <c r="G12" s="4"/>
      <c r="L12" s="56">
        <v>60</v>
      </c>
      <c r="M12" s="61">
        <v>0.35680000000000001</v>
      </c>
      <c r="N12" s="62">
        <v>0.3</v>
      </c>
      <c r="O12" s="62">
        <v>0.28220000000000001</v>
      </c>
      <c r="P12" s="62">
        <v>0.27379999999999999</v>
      </c>
      <c r="Q12" s="62">
        <v>0.26910000000000001</v>
      </c>
      <c r="R12" s="62">
        <v>0.26600000000000001</v>
      </c>
      <c r="S12" s="62">
        <v>0.26390000000000002</v>
      </c>
      <c r="T12" s="62">
        <v>0.26240000000000002</v>
      </c>
      <c r="U12" s="56">
        <v>60</v>
      </c>
      <c r="Y12" s="27"/>
    </row>
    <row r="13" spans="1:25" ht="15.6" x14ac:dyDescent="0.35">
      <c r="A13" s="36">
        <v>4</v>
      </c>
      <c r="B13" s="49"/>
      <c r="D13" s="38" t="s">
        <v>22</v>
      </c>
      <c r="E13" s="12" t="str">
        <f>IFERROR((E11-E9)/E12,"")</f>
        <v/>
      </c>
      <c r="F13" s="4"/>
      <c r="G13"/>
      <c r="L13" s="56">
        <v>61</v>
      </c>
      <c r="M13" s="63">
        <v>0.3911</v>
      </c>
      <c r="N13" s="64">
        <v>0.33</v>
      </c>
      <c r="O13" s="64">
        <v>0.31069999999999998</v>
      </c>
      <c r="P13" s="64">
        <v>0.30159999999999998</v>
      </c>
      <c r="Q13" s="64">
        <v>0.2964</v>
      </c>
      <c r="R13" s="64">
        <v>0.29310000000000003</v>
      </c>
      <c r="S13" s="64">
        <v>0.2908</v>
      </c>
      <c r="T13" s="64">
        <v>0.28920000000000001</v>
      </c>
      <c r="U13" s="56">
        <v>61</v>
      </c>
      <c r="Y13" s="27"/>
    </row>
    <row r="14" spans="1:25" ht="15.6" x14ac:dyDescent="0.35">
      <c r="A14" s="36">
        <v>5</v>
      </c>
      <c r="B14" s="49"/>
      <c r="C14"/>
      <c r="D14" s="38" t="s">
        <v>24</v>
      </c>
      <c r="E14" s="6" t="str">
        <f>IFERROR(M57,"")</f>
        <v/>
      </c>
      <c r="F14" s="6"/>
      <c r="G14"/>
      <c r="L14" s="56">
        <v>62</v>
      </c>
      <c r="M14" s="63">
        <v>0.42509999999999998</v>
      </c>
      <c r="N14" s="64">
        <v>0.36</v>
      </c>
      <c r="O14" s="64">
        <v>0.3392</v>
      </c>
      <c r="P14" s="64">
        <v>0.32950000000000002</v>
      </c>
      <c r="Q14" s="64">
        <v>0.32390000000000002</v>
      </c>
      <c r="R14" s="64">
        <v>0.32029999999999997</v>
      </c>
      <c r="S14" s="64">
        <v>0.31790000000000002</v>
      </c>
      <c r="T14" s="64">
        <v>0.31609999999999999</v>
      </c>
      <c r="U14" s="56">
        <v>62</v>
      </c>
      <c r="Y14" s="27"/>
    </row>
    <row r="15" spans="1:25" ht="16.2" thickBot="1" x14ac:dyDescent="0.4">
      <c r="A15" s="36">
        <v>6</v>
      </c>
      <c r="B15" s="49"/>
      <c r="C15"/>
      <c r="D15" s="39" t="s">
        <v>25</v>
      </c>
      <c r="E15" s="7" t="str">
        <f>IFERROR((100-E14),"")</f>
        <v/>
      </c>
      <c r="F15" s="7"/>
      <c r="G15"/>
      <c r="L15" s="56">
        <v>63</v>
      </c>
      <c r="M15" s="63">
        <v>0.45860000000000001</v>
      </c>
      <c r="N15" s="64">
        <v>0.39</v>
      </c>
      <c r="O15" s="64">
        <v>0.3679</v>
      </c>
      <c r="P15" s="64">
        <v>0.35749999999999998</v>
      </c>
      <c r="Q15" s="64">
        <v>0.35149999999999998</v>
      </c>
      <c r="R15" s="64">
        <v>0.34770000000000001</v>
      </c>
      <c r="S15" s="64">
        <v>0.34510000000000002</v>
      </c>
      <c r="T15" s="64">
        <v>0.34320000000000001</v>
      </c>
      <c r="U15" s="56">
        <v>63</v>
      </c>
      <c r="Y15" s="27"/>
    </row>
    <row r="16" spans="1:25" ht="15" thickTop="1" x14ac:dyDescent="0.3">
      <c r="A16" s="36">
        <v>7</v>
      </c>
      <c r="B16" s="49"/>
      <c r="C16"/>
      <c r="D16" s="40" t="s">
        <v>13</v>
      </c>
      <c r="E16" s="8" t="str">
        <f>IF(E13&gt;0,E14,E15)</f>
        <v/>
      </c>
      <c r="F16" s="8"/>
      <c r="G16" s="8"/>
      <c r="L16" s="56">
        <v>64</v>
      </c>
      <c r="M16" s="63">
        <v>0.49159999999999998</v>
      </c>
      <c r="N16" s="64">
        <v>0.42</v>
      </c>
      <c r="O16" s="64">
        <v>0.3967</v>
      </c>
      <c r="P16" s="64">
        <v>0.3856</v>
      </c>
      <c r="Q16" s="64">
        <v>0.37930000000000003</v>
      </c>
      <c r="R16" s="64">
        <v>0.37530000000000002</v>
      </c>
      <c r="S16" s="64">
        <v>0.3725</v>
      </c>
      <c r="T16" s="64">
        <v>0.3705</v>
      </c>
      <c r="U16" s="56">
        <v>64</v>
      </c>
      <c r="Y16" s="28"/>
    </row>
    <row r="17" spans="1:25" ht="15" thickBot="1" x14ac:dyDescent="0.35">
      <c r="A17" s="36">
        <v>8</v>
      </c>
      <c r="B17" s="49"/>
      <c r="D17" s="26"/>
      <c r="E17" s="29"/>
      <c r="F17"/>
      <c r="G17" s="8"/>
      <c r="L17" s="56">
        <v>65</v>
      </c>
      <c r="M17" s="63">
        <v>0.5242</v>
      </c>
      <c r="N17" s="64">
        <v>0.45</v>
      </c>
      <c r="O17" s="64">
        <v>0.42549999999999999</v>
      </c>
      <c r="P17" s="64">
        <v>0.41389999999999999</v>
      </c>
      <c r="Q17" s="64">
        <v>0.4073</v>
      </c>
      <c r="R17" s="64">
        <v>0.40300000000000002</v>
      </c>
      <c r="S17" s="64">
        <v>0.40010000000000001</v>
      </c>
      <c r="T17" s="64">
        <v>0.39800000000000002</v>
      </c>
      <c r="U17" s="56">
        <v>65</v>
      </c>
      <c r="Y17" s="27"/>
    </row>
    <row r="18" spans="1:25" ht="15" thickBot="1" x14ac:dyDescent="0.35">
      <c r="A18" s="36">
        <v>9</v>
      </c>
      <c r="B18" s="49"/>
      <c r="C18"/>
      <c r="D18" s="106" t="s">
        <v>23</v>
      </c>
      <c r="E18" s="107"/>
      <c r="F18" s="9"/>
      <c r="G18" s="9"/>
      <c r="H18" s="18"/>
      <c r="I18" s="18"/>
      <c r="J18" s="18"/>
      <c r="L18" s="56">
        <v>66</v>
      </c>
      <c r="M18" s="61">
        <v>0.55630000000000002</v>
      </c>
      <c r="N18" s="62">
        <v>0.48</v>
      </c>
      <c r="O18" s="62">
        <v>0.45450000000000002</v>
      </c>
      <c r="P18" s="62">
        <v>0.44240000000000002</v>
      </c>
      <c r="Q18" s="62">
        <v>0.4355</v>
      </c>
      <c r="R18" s="62">
        <v>0.43099999999999999</v>
      </c>
      <c r="S18" s="62">
        <v>0.42799999999999999</v>
      </c>
      <c r="T18" s="62">
        <v>0.42570000000000002</v>
      </c>
      <c r="U18" s="56">
        <v>66</v>
      </c>
    </row>
    <row r="19" spans="1:25" ht="15" thickBot="1" x14ac:dyDescent="0.35">
      <c r="A19" s="37">
        <v>10</v>
      </c>
      <c r="B19" s="50"/>
      <c r="D19" s="41" t="s">
        <v>17</v>
      </c>
      <c r="E19" s="42"/>
      <c r="F19" s="9"/>
      <c r="G19" s="10"/>
      <c r="H19" s="18"/>
      <c r="I19" s="18"/>
      <c r="J19" s="18"/>
      <c r="L19" s="56">
        <v>67</v>
      </c>
      <c r="M19" s="61">
        <v>0.58779999999999999</v>
      </c>
      <c r="N19" s="62">
        <v>0.51</v>
      </c>
      <c r="O19" s="62">
        <v>0.48359999999999997</v>
      </c>
      <c r="P19" s="62">
        <v>0.47099999999999997</v>
      </c>
      <c r="Q19" s="62">
        <v>0.46379999999999999</v>
      </c>
      <c r="R19" s="62">
        <v>0.4592</v>
      </c>
      <c r="S19" s="62">
        <v>0.45600000000000002</v>
      </c>
      <c r="T19" s="62">
        <v>0.45369999999999999</v>
      </c>
      <c r="U19" s="56">
        <v>67</v>
      </c>
    </row>
    <row r="20" spans="1:25" x14ac:dyDescent="0.3">
      <c r="A20" s="16"/>
      <c r="B20" s="23"/>
      <c r="C20" s="23"/>
      <c r="D20" s="43" t="s">
        <v>14</v>
      </c>
      <c r="E20" s="48" t="str">
        <f>E16</f>
        <v/>
      </c>
      <c r="F20"/>
      <c r="G20"/>
      <c r="L20" s="56">
        <v>68</v>
      </c>
      <c r="M20" s="61">
        <v>0.61870000000000003</v>
      </c>
      <c r="N20" s="62">
        <v>0.54</v>
      </c>
      <c r="O20" s="62">
        <v>0.51290000000000002</v>
      </c>
      <c r="P20" s="62">
        <v>0.49990000000000001</v>
      </c>
      <c r="Q20" s="62">
        <v>0.4924</v>
      </c>
      <c r="R20" s="62">
        <v>0.48770000000000002</v>
      </c>
      <c r="S20" s="62">
        <v>0.4844</v>
      </c>
      <c r="T20" s="62">
        <v>0.48199999999999998</v>
      </c>
      <c r="U20" s="56">
        <v>68</v>
      </c>
    </row>
    <row r="21" spans="1:25" ht="15" thickBot="1" x14ac:dyDescent="0.35">
      <c r="A21" s="16"/>
      <c r="B21" s="23"/>
      <c r="C21" s="23"/>
      <c r="D21" s="44" t="s">
        <v>31</v>
      </c>
      <c r="E21" s="46" t="str">
        <f>IFERROR(0.55+(0.005*E20),"")</f>
        <v/>
      </c>
      <c r="F21" s="11"/>
      <c r="G21"/>
      <c r="L21" s="56">
        <v>69</v>
      </c>
      <c r="M21" s="61">
        <v>0.64900000000000002</v>
      </c>
      <c r="N21" s="62">
        <v>0.56999999999999995</v>
      </c>
      <c r="O21" s="62">
        <v>0.5423</v>
      </c>
      <c r="P21" s="62">
        <v>0.52900000000000003</v>
      </c>
      <c r="Q21" s="62">
        <v>0.52129999999999999</v>
      </c>
      <c r="R21" s="62">
        <v>0.51639999999999997</v>
      </c>
      <c r="S21" s="62">
        <v>0.51300000000000001</v>
      </c>
      <c r="T21" s="62">
        <v>0.51049999999999995</v>
      </c>
      <c r="U21" s="56">
        <v>69</v>
      </c>
    </row>
    <row r="22" spans="1:25" x14ac:dyDescent="0.3">
      <c r="A22" s="16"/>
      <c r="B22" s="23"/>
      <c r="C22" s="23"/>
      <c r="F22" s="24"/>
      <c r="L22" s="56">
        <v>70</v>
      </c>
      <c r="M22" s="61">
        <v>0.67869999999999997</v>
      </c>
      <c r="N22" s="62">
        <v>0.6</v>
      </c>
      <c r="O22" s="62">
        <v>0.57189999999999996</v>
      </c>
      <c r="P22" s="62">
        <v>0.55820000000000003</v>
      </c>
      <c r="Q22" s="62">
        <v>0.5504</v>
      </c>
      <c r="R22" s="62">
        <v>0.5454</v>
      </c>
      <c r="S22" s="62">
        <v>0.54190000000000005</v>
      </c>
      <c r="T22" s="62">
        <v>0.53939999999999999</v>
      </c>
      <c r="U22" s="56">
        <v>70</v>
      </c>
    </row>
    <row r="23" spans="1:25" x14ac:dyDescent="0.3">
      <c r="A23" s="108" t="s">
        <v>33</v>
      </c>
      <c r="B23" s="108"/>
      <c r="C23" s="108"/>
      <c r="D23" s="108"/>
      <c r="E23"/>
      <c r="F23" s="24"/>
      <c r="L23" s="56">
        <v>71</v>
      </c>
      <c r="M23" s="63">
        <v>0.7077</v>
      </c>
      <c r="N23" s="64">
        <v>0.63</v>
      </c>
      <c r="O23" s="64">
        <v>0.60160000000000002</v>
      </c>
      <c r="P23" s="64">
        <v>0.58779999999999999</v>
      </c>
      <c r="Q23" s="64">
        <v>0.57979999999999998</v>
      </c>
      <c r="R23" s="64">
        <v>0.57469999999999999</v>
      </c>
      <c r="S23" s="64">
        <v>0.57120000000000004</v>
      </c>
      <c r="T23" s="64">
        <v>0.56859999999999999</v>
      </c>
      <c r="U23" s="56">
        <v>71</v>
      </c>
    </row>
    <row r="24" spans="1:25" x14ac:dyDescent="0.3">
      <c r="A24" s="30" t="s">
        <v>26</v>
      </c>
      <c r="B24" s="30"/>
      <c r="C24" s="31"/>
      <c r="D24" s="32">
        <v>92</v>
      </c>
      <c r="E24" s="51"/>
      <c r="L24" s="56">
        <v>72</v>
      </c>
      <c r="M24" s="63">
        <v>0.73599999999999999</v>
      </c>
      <c r="N24" s="64">
        <v>0.66</v>
      </c>
      <c r="O24" s="64">
        <v>0.63160000000000005</v>
      </c>
      <c r="P24" s="64">
        <v>0.61760000000000004</v>
      </c>
      <c r="Q24" s="64">
        <v>0.60950000000000004</v>
      </c>
      <c r="R24" s="64">
        <v>0.60440000000000005</v>
      </c>
      <c r="S24" s="64">
        <v>0.6008</v>
      </c>
      <c r="T24" s="64">
        <v>0.59819999999999995</v>
      </c>
      <c r="U24" s="56">
        <v>72</v>
      </c>
    </row>
    <row r="25" spans="1:25" x14ac:dyDescent="0.3">
      <c r="A25" s="30" t="s">
        <v>27</v>
      </c>
      <c r="B25" s="30"/>
      <c r="C25" s="31"/>
      <c r="D25" s="33">
        <v>92.6</v>
      </c>
      <c r="E25"/>
      <c r="L25" s="56">
        <v>73</v>
      </c>
      <c r="M25" s="63">
        <v>0.76359999999999995</v>
      </c>
      <c r="N25" s="64">
        <v>0.69</v>
      </c>
      <c r="O25" s="64">
        <v>0.66169999999999995</v>
      </c>
      <c r="P25" s="64">
        <v>0.64770000000000005</v>
      </c>
      <c r="Q25" s="64">
        <v>0.63959999999999995</v>
      </c>
      <c r="R25" s="64">
        <v>0.63439999999999996</v>
      </c>
      <c r="S25" s="64">
        <v>0.63080000000000003</v>
      </c>
      <c r="T25" s="64">
        <v>0.62819999999999998</v>
      </c>
      <c r="U25" s="56">
        <v>73</v>
      </c>
    </row>
    <row r="26" spans="1:25" x14ac:dyDescent="0.3">
      <c r="A26" s="30" t="s">
        <v>28</v>
      </c>
      <c r="B26" s="30"/>
      <c r="C26" s="31"/>
      <c r="D26" s="32">
        <v>91</v>
      </c>
      <c r="E26"/>
      <c r="L26" s="56">
        <v>74</v>
      </c>
      <c r="M26" s="63">
        <v>0.79039999999999999</v>
      </c>
      <c r="N26" s="64">
        <v>0.72</v>
      </c>
      <c r="O26" s="64">
        <v>0.69210000000000005</v>
      </c>
      <c r="P26" s="64">
        <v>0.67810000000000004</v>
      </c>
      <c r="Q26" s="64">
        <v>0.67010000000000003</v>
      </c>
      <c r="R26" s="64">
        <v>0.66490000000000005</v>
      </c>
      <c r="S26" s="64">
        <v>0.6613</v>
      </c>
      <c r="T26" s="64">
        <v>0.65869999999999995</v>
      </c>
      <c r="U26" s="56">
        <v>74</v>
      </c>
    </row>
    <row r="27" spans="1:25" x14ac:dyDescent="0.3">
      <c r="A27" s="30" t="s">
        <v>29</v>
      </c>
      <c r="B27" s="30"/>
      <c r="C27" s="31"/>
      <c r="D27" s="33">
        <v>91.6</v>
      </c>
      <c r="E27"/>
      <c r="L27" s="56">
        <v>75</v>
      </c>
      <c r="M27" s="63">
        <v>0.8165</v>
      </c>
      <c r="N27" s="64">
        <v>0.75</v>
      </c>
      <c r="O27" s="64">
        <v>0.72260000000000002</v>
      </c>
      <c r="P27" s="64">
        <v>0.70889999999999997</v>
      </c>
      <c r="Q27" s="64">
        <v>0.70089999999999997</v>
      </c>
      <c r="R27" s="64">
        <v>0.69579999999999997</v>
      </c>
      <c r="S27" s="64">
        <v>0.69220000000000004</v>
      </c>
      <c r="T27" s="64">
        <v>0.68959999999999999</v>
      </c>
      <c r="U27" s="56">
        <v>75</v>
      </c>
    </row>
    <row r="28" spans="1:25" x14ac:dyDescent="0.3">
      <c r="A28" s="52"/>
      <c r="B28"/>
      <c r="C28" s="53"/>
      <c r="D28"/>
      <c r="E28"/>
      <c r="L28" s="56">
        <v>76</v>
      </c>
      <c r="M28" s="61">
        <v>0.8417</v>
      </c>
      <c r="N28" s="62">
        <v>0.78</v>
      </c>
      <c r="O28" s="62">
        <v>0.75349999999999995</v>
      </c>
      <c r="P28" s="62">
        <v>0.74009999999999998</v>
      </c>
      <c r="Q28" s="62">
        <v>0.73219999999999996</v>
      </c>
      <c r="R28" s="62">
        <v>0.72709999999999997</v>
      </c>
      <c r="S28" s="62">
        <v>0.72360000000000002</v>
      </c>
      <c r="T28" s="62">
        <v>0.72109999999999996</v>
      </c>
      <c r="U28" s="56">
        <v>76</v>
      </c>
    </row>
    <row r="29" spans="1:25" x14ac:dyDescent="0.3">
      <c r="A29" s="54" t="s">
        <v>32</v>
      </c>
      <c r="B29" s="54"/>
      <c r="C29" s="55"/>
      <c r="D29" s="54"/>
      <c r="E29"/>
      <c r="L29" s="56">
        <v>77</v>
      </c>
      <c r="M29" s="61">
        <v>0.86619999999999997</v>
      </c>
      <c r="N29" s="62">
        <v>0.81</v>
      </c>
      <c r="O29" s="62">
        <v>0.78459999999999996</v>
      </c>
      <c r="P29" s="62">
        <v>0.77159999999999995</v>
      </c>
      <c r="Q29" s="62">
        <v>0.76400000000000001</v>
      </c>
      <c r="R29" s="62">
        <v>0.75900000000000001</v>
      </c>
      <c r="S29" s="62">
        <v>0.75560000000000005</v>
      </c>
      <c r="T29" s="62">
        <v>0.75309999999999999</v>
      </c>
      <c r="U29" s="56">
        <v>77</v>
      </c>
    </row>
    <row r="30" spans="1:25" x14ac:dyDescent="0.3">
      <c r="A30" s="16"/>
      <c r="C30" s="23"/>
      <c r="E30"/>
      <c r="L30" s="56">
        <v>78</v>
      </c>
      <c r="M30" s="61">
        <v>0.88970000000000005</v>
      </c>
      <c r="N30" s="62">
        <v>0.84</v>
      </c>
      <c r="O30" s="62">
        <v>0.81599999999999995</v>
      </c>
      <c r="P30" s="62">
        <v>0.80359999999999998</v>
      </c>
      <c r="Q30" s="62">
        <v>0.79620000000000002</v>
      </c>
      <c r="R30" s="62">
        <v>0.79149999999999998</v>
      </c>
      <c r="S30" s="62">
        <v>0.78820000000000001</v>
      </c>
      <c r="T30" s="62">
        <v>0.78580000000000005</v>
      </c>
      <c r="U30" s="56">
        <v>78</v>
      </c>
    </row>
    <row r="31" spans="1:25" x14ac:dyDescent="0.3">
      <c r="A31" s="16"/>
      <c r="C31" s="23"/>
      <c r="E31"/>
      <c r="L31" s="56">
        <v>79</v>
      </c>
      <c r="M31" s="61">
        <v>0.91239999999999999</v>
      </c>
      <c r="N31" s="62">
        <v>0.87</v>
      </c>
      <c r="O31" s="62">
        <v>0.8478</v>
      </c>
      <c r="P31" s="62">
        <v>0.83599999999999997</v>
      </c>
      <c r="Q31" s="62">
        <v>0.82909999999999995</v>
      </c>
      <c r="R31" s="62">
        <v>0.82450000000000001</v>
      </c>
      <c r="S31" s="62">
        <v>0.82140000000000002</v>
      </c>
      <c r="T31" s="62">
        <v>0.81920000000000004</v>
      </c>
      <c r="U31" s="56">
        <v>79</v>
      </c>
    </row>
    <row r="32" spans="1:25" x14ac:dyDescent="0.3">
      <c r="A32" s="16"/>
      <c r="C32" s="23"/>
      <c r="E32"/>
      <c r="L32" s="56">
        <v>80</v>
      </c>
      <c r="M32" s="61">
        <v>0.93420000000000003</v>
      </c>
      <c r="N32" s="62">
        <v>0.9</v>
      </c>
      <c r="O32" s="62">
        <v>0.87990000000000002</v>
      </c>
      <c r="P32" s="62">
        <v>0.86899999999999999</v>
      </c>
      <c r="Q32" s="62">
        <v>0.86250000000000004</v>
      </c>
      <c r="R32" s="62">
        <v>0.85829999999999995</v>
      </c>
      <c r="S32" s="62">
        <v>0.85540000000000005</v>
      </c>
      <c r="T32" s="62">
        <v>0.85329999999999995</v>
      </c>
      <c r="U32" s="56">
        <v>80</v>
      </c>
    </row>
    <row r="33" spans="1:21" x14ac:dyDescent="0.3">
      <c r="A33" s="16"/>
      <c r="C33" s="23"/>
      <c r="E33"/>
      <c r="L33" s="56">
        <v>81</v>
      </c>
      <c r="M33" s="63">
        <v>0.95499999999999996</v>
      </c>
      <c r="N33" s="64">
        <v>0.93</v>
      </c>
      <c r="O33" s="64">
        <v>0.9123</v>
      </c>
      <c r="P33" s="64">
        <v>0.90249999999999997</v>
      </c>
      <c r="Q33" s="64">
        <v>0.89659999999999995</v>
      </c>
      <c r="R33" s="64">
        <v>0.89280000000000004</v>
      </c>
      <c r="S33" s="64">
        <v>0.8901</v>
      </c>
      <c r="T33" s="64">
        <v>0.88819999999999999</v>
      </c>
      <c r="U33" s="56">
        <v>81</v>
      </c>
    </row>
    <row r="34" spans="1:21" ht="15" customHeight="1" x14ac:dyDescent="0.3">
      <c r="A34" s="16"/>
      <c r="C34" s="23"/>
      <c r="E34"/>
      <c r="L34" s="56">
        <v>82</v>
      </c>
      <c r="M34" s="63">
        <v>0.97489999999999999</v>
      </c>
      <c r="N34" s="64">
        <v>0.96</v>
      </c>
      <c r="O34" s="64">
        <v>0.94520000000000004</v>
      </c>
      <c r="P34" s="64">
        <v>0.93669999999999998</v>
      </c>
      <c r="Q34" s="64">
        <v>0.93149999999999999</v>
      </c>
      <c r="R34" s="64">
        <v>0.92810000000000004</v>
      </c>
      <c r="S34" s="64">
        <v>0.92579999999999996</v>
      </c>
      <c r="T34" s="64">
        <v>0.92410000000000003</v>
      </c>
      <c r="U34" s="56">
        <v>82</v>
      </c>
    </row>
    <row r="35" spans="1:21" x14ac:dyDescent="0.3">
      <c r="A35" s="16"/>
      <c r="C35" s="23"/>
      <c r="E35"/>
      <c r="L35" s="56">
        <v>83</v>
      </c>
      <c r="M35" s="63">
        <v>0.99390000000000001</v>
      </c>
      <c r="N35" s="64">
        <v>0.99</v>
      </c>
      <c r="O35" s="64">
        <v>0.97850000000000004</v>
      </c>
      <c r="P35" s="64">
        <v>0.97150000000000003</v>
      </c>
      <c r="Q35" s="64">
        <v>0.96709999999999996</v>
      </c>
      <c r="R35" s="64">
        <v>0.96430000000000005</v>
      </c>
      <c r="S35" s="64">
        <v>0.96240000000000003</v>
      </c>
      <c r="T35" s="64">
        <v>0.96099999999999997</v>
      </c>
      <c r="U35" s="56">
        <v>83</v>
      </c>
    </row>
    <row r="36" spans="1:21" x14ac:dyDescent="0.3">
      <c r="A36" s="16"/>
      <c r="B36" s="23"/>
      <c r="C36" s="23"/>
      <c r="L36" s="56">
        <v>84</v>
      </c>
      <c r="M36" s="63">
        <v>1.0119</v>
      </c>
      <c r="N36" s="64">
        <v>1.02</v>
      </c>
      <c r="O36" s="64">
        <v>1.0124</v>
      </c>
      <c r="P36" s="64">
        <v>1.0071000000000001</v>
      </c>
      <c r="Q36" s="64">
        <v>1.0037</v>
      </c>
      <c r="R36" s="64">
        <v>1.0015000000000001</v>
      </c>
      <c r="S36" s="64">
        <v>1</v>
      </c>
      <c r="T36" s="64">
        <v>0.999</v>
      </c>
      <c r="U36" s="56">
        <v>84</v>
      </c>
    </row>
    <row r="37" spans="1:21" x14ac:dyDescent="0.3">
      <c r="A37" s="16"/>
      <c r="B37" s="23"/>
      <c r="C37" s="23"/>
      <c r="L37" s="56">
        <v>85</v>
      </c>
      <c r="M37" s="63">
        <v>1.0287999999999999</v>
      </c>
      <c r="N37" s="64">
        <v>1.05</v>
      </c>
      <c r="O37" s="64">
        <v>1.0467</v>
      </c>
      <c r="P37" s="64">
        <v>1.0435000000000001</v>
      </c>
      <c r="Q37" s="64">
        <v>1.0412999999999999</v>
      </c>
      <c r="R37" s="64">
        <v>1.0399</v>
      </c>
      <c r="S37" s="64">
        <v>1.0388999999999999</v>
      </c>
      <c r="T37" s="64">
        <v>1.0382</v>
      </c>
      <c r="U37" s="56">
        <v>85</v>
      </c>
    </row>
    <row r="38" spans="1:21" x14ac:dyDescent="0.3">
      <c r="A38" s="16"/>
      <c r="B38" s="23"/>
      <c r="C38" s="23"/>
      <c r="L38" s="56">
        <v>86</v>
      </c>
      <c r="M38" s="61">
        <v>1.0448</v>
      </c>
      <c r="N38" s="62">
        <v>1.08</v>
      </c>
      <c r="O38" s="62">
        <v>1.0817000000000001</v>
      </c>
      <c r="P38" s="62">
        <v>1.0808</v>
      </c>
      <c r="Q38" s="62">
        <v>1.08</v>
      </c>
      <c r="R38" s="62">
        <v>1.0793999999999999</v>
      </c>
      <c r="S38" s="62">
        <v>1.0790999999999999</v>
      </c>
      <c r="T38" s="62">
        <v>1.0789</v>
      </c>
      <c r="U38" s="56">
        <v>86</v>
      </c>
    </row>
    <row r="39" spans="1:21" x14ac:dyDescent="0.3">
      <c r="A39" s="16"/>
      <c r="B39" s="23"/>
      <c r="C39" s="23"/>
      <c r="L39" s="56">
        <v>87</v>
      </c>
      <c r="M39" s="61">
        <v>1.0597000000000001</v>
      </c>
      <c r="N39" s="62">
        <v>1.1100000000000001</v>
      </c>
      <c r="O39" s="62">
        <v>1.1173</v>
      </c>
      <c r="P39" s="62">
        <v>1.1192</v>
      </c>
      <c r="Q39" s="62">
        <v>1.1198999999999999</v>
      </c>
      <c r="R39" s="62">
        <v>1.1204000000000001</v>
      </c>
      <c r="S39" s="62">
        <v>1.1208</v>
      </c>
      <c r="T39" s="62">
        <v>1.1212</v>
      </c>
      <c r="U39" s="56">
        <v>87</v>
      </c>
    </row>
    <row r="40" spans="1:21" x14ac:dyDescent="0.3">
      <c r="A40" s="17"/>
      <c r="C40" s="22"/>
      <c r="D40" s="105"/>
      <c r="E40" s="105"/>
      <c r="F40" s="25"/>
      <c r="G40" s="105"/>
      <c r="H40" s="105"/>
      <c r="I40" s="105"/>
      <c r="J40" s="16"/>
      <c r="K40" s="52"/>
      <c r="L40" s="56">
        <v>88</v>
      </c>
      <c r="M40" s="61">
        <v>1.0736000000000001</v>
      </c>
      <c r="N40" s="62">
        <v>1.1399999999999999</v>
      </c>
      <c r="O40" s="62">
        <v>1.1536999999999999</v>
      </c>
      <c r="P40" s="62">
        <v>1.1587000000000001</v>
      </c>
      <c r="Q40" s="62">
        <v>1.1613</v>
      </c>
      <c r="R40" s="62">
        <v>1.163</v>
      </c>
      <c r="S40" s="62">
        <v>1.1642999999999999</v>
      </c>
      <c r="T40" s="62">
        <v>1.1653</v>
      </c>
      <c r="U40" s="56">
        <v>88</v>
      </c>
    </row>
    <row r="41" spans="1:21" x14ac:dyDescent="0.3">
      <c r="A41" s="17"/>
      <c r="L41" s="56">
        <v>89</v>
      </c>
      <c r="M41" s="61">
        <v>1.0864</v>
      </c>
      <c r="N41" s="62">
        <v>1.17</v>
      </c>
      <c r="O41" s="62">
        <v>1.1909000000000001</v>
      </c>
      <c r="P41" s="62">
        <v>1.1995</v>
      </c>
      <c r="Q41" s="62">
        <v>1.2042999999999999</v>
      </c>
      <c r="R41" s="62">
        <v>1.2075</v>
      </c>
      <c r="S41" s="62">
        <v>1.2098</v>
      </c>
      <c r="T41" s="62">
        <v>1.2115</v>
      </c>
      <c r="U41" s="56">
        <v>89</v>
      </c>
    </row>
    <row r="42" spans="1:21" x14ac:dyDescent="0.3">
      <c r="A42" s="17"/>
      <c r="L42" s="56">
        <v>90</v>
      </c>
      <c r="M42" s="61">
        <v>1.0982000000000001</v>
      </c>
      <c r="N42" s="62">
        <v>1.2</v>
      </c>
      <c r="O42" s="62">
        <v>1.2290000000000001</v>
      </c>
      <c r="P42" s="62">
        <v>1.2419</v>
      </c>
      <c r="Q42" s="62">
        <v>1.2492000000000001</v>
      </c>
      <c r="R42" s="62">
        <v>1.2541</v>
      </c>
      <c r="S42" s="62">
        <v>1.2576000000000001</v>
      </c>
      <c r="T42" s="62">
        <v>1.2602</v>
      </c>
      <c r="U42" s="56">
        <v>90</v>
      </c>
    </row>
    <row r="43" spans="1:21" x14ac:dyDescent="0.3">
      <c r="A43" s="98" t="s">
        <v>8</v>
      </c>
      <c r="B43" s="98"/>
      <c r="C43" s="99"/>
      <c r="D43" s="99"/>
      <c r="E43" s="99"/>
      <c r="F43" s="26" t="s">
        <v>9</v>
      </c>
      <c r="G43" s="99"/>
      <c r="H43" s="99"/>
      <c r="I43" s="99"/>
      <c r="J43" s="16"/>
      <c r="L43" s="56">
        <v>91</v>
      </c>
      <c r="M43" s="63">
        <v>1.1089</v>
      </c>
      <c r="N43" s="64">
        <v>1.23</v>
      </c>
      <c r="O43" s="64">
        <v>1.2683</v>
      </c>
      <c r="P43" s="64">
        <v>1.286</v>
      </c>
      <c r="Q43" s="64">
        <v>1.2964</v>
      </c>
      <c r="R43" s="64">
        <v>1.3031999999999999</v>
      </c>
      <c r="S43" s="64">
        <v>1.3081</v>
      </c>
      <c r="T43" s="64">
        <v>1.3118000000000001</v>
      </c>
      <c r="U43" s="56">
        <v>91</v>
      </c>
    </row>
    <row r="44" spans="1:21" x14ac:dyDescent="0.3">
      <c r="L44" s="65">
        <v>92</v>
      </c>
      <c r="M44" s="63">
        <v>1.1184000000000001</v>
      </c>
      <c r="N44" s="64">
        <v>1.26</v>
      </c>
      <c r="O44" s="64">
        <v>1.3088</v>
      </c>
      <c r="P44" s="64">
        <v>1.3323</v>
      </c>
      <c r="Q44" s="64">
        <v>1.3461000000000001</v>
      </c>
      <c r="R44" s="64">
        <v>1.3553999999999999</v>
      </c>
      <c r="S44" s="64">
        <v>1.3620000000000001</v>
      </c>
      <c r="T44" s="64">
        <v>1.367</v>
      </c>
      <c r="U44" s="65">
        <v>92</v>
      </c>
    </row>
    <row r="45" spans="1:21" x14ac:dyDescent="0.3">
      <c r="L45" s="65">
        <v>93</v>
      </c>
      <c r="M45" s="63">
        <v>1.1269</v>
      </c>
      <c r="N45" s="64">
        <v>1.29</v>
      </c>
      <c r="O45" s="64">
        <v>1.3508</v>
      </c>
      <c r="P45" s="64">
        <v>1.381</v>
      </c>
      <c r="Q45" s="64">
        <v>1.3991</v>
      </c>
      <c r="R45" s="64">
        <v>1.4112</v>
      </c>
      <c r="S45" s="64">
        <v>1.4198999999999999</v>
      </c>
      <c r="T45" s="64">
        <v>1.4265000000000001</v>
      </c>
      <c r="U45" s="65">
        <v>93</v>
      </c>
    </row>
    <row r="46" spans="1:21" x14ac:dyDescent="0.3">
      <c r="A46" s="17"/>
      <c r="L46" s="65">
        <v>94</v>
      </c>
      <c r="M46" s="63">
        <v>1.1342000000000001</v>
      </c>
      <c r="N46" s="64">
        <v>1.32</v>
      </c>
      <c r="O46" s="64">
        <v>1.3946000000000001</v>
      </c>
      <c r="P46" s="64">
        <v>1.4329000000000001</v>
      </c>
      <c r="Q46" s="64">
        <v>1.4560999999999999</v>
      </c>
      <c r="R46" s="64">
        <v>1.4717</v>
      </c>
      <c r="S46" s="64">
        <v>1.4829000000000001</v>
      </c>
      <c r="T46" s="64">
        <v>1.4914000000000001</v>
      </c>
      <c r="U46" s="65">
        <v>94</v>
      </c>
    </row>
    <row r="47" spans="1:21" x14ac:dyDescent="0.3">
      <c r="A47" s="17"/>
      <c r="L47" s="65">
        <v>95</v>
      </c>
      <c r="M47" s="63">
        <v>1.1405000000000001</v>
      </c>
      <c r="N47" s="64">
        <v>1.35</v>
      </c>
      <c r="O47" s="64">
        <v>1.4407000000000001</v>
      </c>
      <c r="P47" s="64">
        <v>1.4886999999999999</v>
      </c>
      <c r="Q47" s="64">
        <v>1.5181</v>
      </c>
      <c r="R47" s="64">
        <v>1.5381</v>
      </c>
      <c r="S47" s="64">
        <v>1.5525</v>
      </c>
      <c r="T47" s="64">
        <v>1.5634999999999999</v>
      </c>
      <c r="U47" s="65">
        <v>95</v>
      </c>
    </row>
    <row r="48" spans="1:21" x14ac:dyDescent="0.3">
      <c r="A48" s="17"/>
      <c r="L48" s="56">
        <v>96</v>
      </c>
      <c r="M48" s="61">
        <v>1.1456</v>
      </c>
      <c r="N48" s="62">
        <v>1.38</v>
      </c>
      <c r="O48" s="62">
        <v>1.4897</v>
      </c>
      <c r="P48" s="62">
        <v>1.5497000000000001</v>
      </c>
      <c r="Q48" s="62">
        <v>1.5871</v>
      </c>
      <c r="R48" s="62">
        <v>1.6127</v>
      </c>
      <c r="S48" s="62">
        <v>1.6313</v>
      </c>
      <c r="T48" s="62">
        <v>1.6454</v>
      </c>
      <c r="U48" s="56">
        <v>96</v>
      </c>
    </row>
    <row r="49" spans="1:21" x14ac:dyDescent="0.3">
      <c r="A49" s="17"/>
      <c r="L49" s="56">
        <v>97</v>
      </c>
      <c r="M49" s="61">
        <v>1.1496</v>
      </c>
      <c r="N49" s="62">
        <v>1.41</v>
      </c>
      <c r="O49" s="62">
        <v>1.5427</v>
      </c>
      <c r="P49" s="62">
        <v>1.6181000000000001</v>
      </c>
      <c r="Q49" s="62">
        <v>1.6660999999999999</v>
      </c>
      <c r="R49" s="62">
        <v>1.6993</v>
      </c>
      <c r="S49" s="62">
        <v>1.7235</v>
      </c>
      <c r="T49" s="62">
        <v>1.742</v>
      </c>
      <c r="U49" s="56">
        <v>97</v>
      </c>
    </row>
    <row r="50" spans="1:21" x14ac:dyDescent="0.3">
      <c r="A50" s="17"/>
      <c r="L50" s="56">
        <v>98</v>
      </c>
      <c r="M50" s="61">
        <v>1.1524000000000001</v>
      </c>
      <c r="N50" s="62">
        <v>1.44</v>
      </c>
      <c r="O50" s="62">
        <v>1.6015999999999999</v>
      </c>
      <c r="P50" s="62">
        <v>1.6981999999999999</v>
      </c>
      <c r="Q50" s="62">
        <v>1.7612000000000001</v>
      </c>
      <c r="R50" s="62">
        <v>1.8052999999999999</v>
      </c>
      <c r="S50" s="62">
        <v>1.8379000000000001</v>
      </c>
      <c r="T50" s="62">
        <v>1.863</v>
      </c>
      <c r="U50" s="56">
        <v>98</v>
      </c>
    </row>
    <row r="51" spans="1:21" x14ac:dyDescent="0.3">
      <c r="A51" s="17"/>
      <c r="L51" s="56">
        <v>99</v>
      </c>
      <c r="M51" s="61">
        <v>1.1540999999999999</v>
      </c>
      <c r="N51" s="62">
        <v>1.47</v>
      </c>
      <c r="O51" s="62">
        <v>1.6714</v>
      </c>
      <c r="P51" s="62">
        <v>1.8008</v>
      </c>
      <c r="Q51" s="62">
        <v>1.8888</v>
      </c>
      <c r="R51" s="62">
        <v>1.952</v>
      </c>
      <c r="S51" s="62">
        <v>1.9994000000000001</v>
      </c>
      <c r="T51" s="62">
        <v>2.0362</v>
      </c>
      <c r="U51" s="56">
        <v>99</v>
      </c>
    </row>
    <row r="52" spans="1:21" ht="15" thickBot="1" x14ac:dyDescent="0.35">
      <c r="A52" s="17"/>
      <c r="L52" s="66">
        <v>100</v>
      </c>
      <c r="M52" s="67">
        <v>1.1599999999999999</v>
      </c>
      <c r="N52" s="68">
        <v>1.5</v>
      </c>
      <c r="O52" s="68">
        <v>1.79</v>
      </c>
      <c r="P52" s="68">
        <v>2.0299999999999998</v>
      </c>
      <c r="Q52" s="68">
        <v>2.23</v>
      </c>
      <c r="R52" s="68">
        <v>2.39</v>
      </c>
      <c r="S52" s="68">
        <v>2.5299999999999998</v>
      </c>
      <c r="T52" s="68">
        <v>2.65</v>
      </c>
      <c r="U52" s="66">
        <v>100</v>
      </c>
    </row>
    <row r="53" spans="1:21" ht="15" thickBot="1" x14ac:dyDescent="0.35"/>
    <row r="54" spans="1:21" ht="15" thickBot="1" x14ac:dyDescent="0.35">
      <c r="L54" s="82" t="s">
        <v>15</v>
      </c>
      <c r="M54" s="83"/>
      <c r="N54" s="84"/>
      <c r="O54" s="82" t="s">
        <v>16</v>
      </c>
      <c r="P54" s="83"/>
      <c r="Q54" s="84"/>
    </row>
    <row r="55" spans="1:21" x14ac:dyDescent="0.3">
      <c r="J55" s="17"/>
      <c r="K55" s="69"/>
      <c r="L55" s="70" t="s">
        <v>14</v>
      </c>
      <c r="M55" s="5" t="e">
        <f>IF(E10=3,VLOOKUP(ABS($E$13),$M$2:$U$52,9),IF(E10=4,VLOOKUP(ABS($E$13),$N$2:$U$52,8),IF(E10=5,VLOOKUP(ABS($E$13),$O$2:$U$52,7),IF(E10=6,VLOOKUP(ABS($E$13),$P$2:$U$52,6),IF(E10=7,VLOOKUP(ABS($E$13),$Q$2:$U$52,5),IF(E10=8,VLOOKUP(ABS($E$13),$R$2:$U$52,4),IF(E10=9,VLOOKUP(ABS($E$13),$S$2:$U$52,3),VLOOKUP(ABS($E$13),$T$2:$U$52,2))))))))</f>
        <v>#VALUE!</v>
      </c>
      <c r="N55" s="71" t="e">
        <f>IF(E10=3,VLOOKUP($M$55,$L$2:$T$52,2),IF(E10=4,VLOOKUP($M$55,$L$2:$T$52,3),IF(E10=5,VLOOKUP($M$55,$L$2:$T$52,4),IF(E10=6,VLOOKUP($M$55,$L$2:$T$52,5),IF(E10=7,VLOOKUP($M$55,$L$2:$T$52,6),IF(E10=8,VLOOKUP($M$55,$L$2:$T$52,7),IF(E10=9,VLOOKUP($M$55,$L$2:$T$52,8),VLOOKUP($M$55,$L$2:$T$52,9))))))))</f>
        <v>#VALUE!</v>
      </c>
      <c r="O55" s="70" t="s">
        <v>21</v>
      </c>
      <c r="P55" s="5">
        <f>IF(F10=3,VLOOKUP(ABS($F$13),$M$2:$U$52,9),IF(F10=4,VLOOKUP(ABS($F$13),$N$2:$U$52,8),IF(F10=5,VLOOKUP(ABS($F$13),$O$2:$U$52,7),IF(F10=6,VLOOKUP(ABS($F$13),$P$2:$U$52,6),IF(F10=7,VLOOKUP(ABS($F$13),$Q$2:$U$52,5),IF(F10=8,VLOOKUP(ABS($F$13),$R$2:$U$52,4),IF(F10=9,VLOOKUP(ABS($F$13),$S$2:$U$52,3),VLOOKUP(ABS($F$13),$T$2:$U$52,2))))))))</f>
        <v>50</v>
      </c>
      <c r="Q55" s="71">
        <f>IF(F10=3,VLOOKUP($P$55,$L$2:$T$52,2),IF(F10=4,VLOOKUP($P$55,$L$2:$T$52,3),IF(F10=5,VLOOKUP($P$55,$L$2:$T$52,4),IF(F10=6,VLOOKUP($P$55,$L$2:$T$52,5),IF(F10=7,VLOOKUP($P$55,$L$2:$T$52,6),IF(F10=8,VLOOKUP($P$55,$L$2:$T$52,7),IF(F10=9,VLOOKUP($P$55,$L$2:$T$52,8),VLOOKUP($P$55,$L$2:$T$52,9))))))))</f>
        <v>0</v>
      </c>
    </row>
    <row r="56" spans="1:21" x14ac:dyDescent="0.3">
      <c r="L56" s="70" t="s">
        <v>21</v>
      </c>
      <c r="M56" s="5" t="e">
        <f>IF(M55&lt;100,M55+1,100)</f>
        <v>#VALUE!</v>
      </c>
      <c r="N56" s="72" t="e">
        <f>IF(E10=3,VLOOKUP($M$56,$L$2:$T$52,2),IF(E10=4,VLOOKUP($M$56,$L$2:$T$52,3),IF(E10=5,VLOOKUP($M$56,$L$2:$T$52,4),IF(E10=6,VLOOKUP($M$56,$L$2:$T$52,5),IF(E10=7,VLOOKUP($M$56,$L$2:$T$52,6),IF(E10=8,VLOOKUP($M$56,$L$2:$T$52,7),IF(E10=9,VLOOKUP($M$56,$L$2:$T$52,8),VLOOKUP($M$56,$L$2:$T$52,9))))))))</f>
        <v>#VALUE!</v>
      </c>
      <c r="O56" s="70" t="s">
        <v>21</v>
      </c>
      <c r="P56" s="5">
        <f>IF(P55&lt;100,P55+1,100)</f>
        <v>51</v>
      </c>
      <c r="Q56" s="72">
        <f>IF(L10=3,VLOOKUP($P$56,$L$2:$T$52,2),IF(L10=4,VLOOKUP($P$56,$L$2:$T$52,3),IF(L10=5,VLOOKUP($P$56,$L$2:$T$52,4),IF(L10=6,VLOOKUP($P$56,$L$2:$T$52,5),IF(L10=7,VLOOKUP($P$56,$L$2:$T$52,6),IF(L10=8,VLOOKUP($P$56,$L$2:$T$52,7),IF(L10=9,VLOOKUP($P$56,$L$2:$T$52,8),VLOOKUP($P$56,$L$2:$T$52,9))))))))</f>
        <v>2.5999999999999999E-2</v>
      </c>
      <c r="R56" s="81"/>
      <c r="S56" s="81"/>
    </row>
    <row r="57" spans="1:21" ht="15" thickBot="1" x14ac:dyDescent="0.35">
      <c r="L57" s="73" t="s">
        <v>14</v>
      </c>
      <c r="M57" s="74" t="e">
        <f>IF(M55=100,100,M55+(M56-M55)*((N57-N55)/(N56-N55)))</f>
        <v>#VALUE!</v>
      </c>
      <c r="N57" s="75" t="e">
        <f>ABS(E13)</f>
        <v>#VALUE!</v>
      </c>
      <c r="O57" s="73" t="s">
        <v>21</v>
      </c>
      <c r="P57" s="74">
        <f>IF(P55=100,100,P55+(P56-P55)*((Q57-Q55)/(Q56-Q55)))</f>
        <v>50</v>
      </c>
      <c r="Q57" s="75">
        <f>ABS(F13)</f>
        <v>0</v>
      </c>
      <c r="R57" s="2"/>
      <c r="S57" s="8"/>
    </row>
    <row r="58" spans="1:21" x14ac:dyDescent="0.3">
      <c r="M58" s="76"/>
    </row>
    <row r="59" spans="1:21" x14ac:dyDescent="0.3">
      <c r="M59" s="8"/>
    </row>
    <row r="60" spans="1:21" x14ac:dyDescent="0.3">
      <c r="M60" s="77"/>
    </row>
    <row r="61" spans="1:21" x14ac:dyDescent="0.3">
      <c r="M61" s="77"/>
      <c r="Q61" s="78"/>
    </row>
    <row r="62" spans="1:21" x14ac:dyDescent="0.3">
      <c r="M62" s="77"/>
      <c r="Q62" s="38"/>
    </row>
    <row r="63" spans="1:21" x14ac:dyDescent="0.3">
      <c r="M63" s="77"/>
      <c r="Q63" s="38"/>
    </row>
    <row r="64" spans="1:21" x14ac:dyDescent="0.3">
      <c r="M64" s="77"/>
      <c r="Q64" s="38"/>
    </row>
    <row r="65" spans="13:17" x14ac:dyDescent="0.3">
      <c r="M65" s="77"/>
      <c r="Q65" s="38"/>
    </row>
    <row r="66" spans="13:17" x14ac:dyDescent="0.3">
      <c r="M66" s="77"/>
    </row>
    <row r="67" spans="13:17" x14ac:dyDescent="0.3">
      <c r="M67" s="77"/>
    </row>
    <row r="68" spans="13:17" x14ac:dyDescent="0.3">
      <c r="M68" s="77"/>
    </row>
    <row r="69" spans="13:17" x14ac:dyDescent="0.3">
      <c r="M69" s="77"/>
    </row>
    <row r="70" spans="13:17" x14ac:dyDescent="0.3">
      <c r="M70" s="77"/>
    </row>
    <row r="71" spans="13:17" x14ac:dyDescent="0.3">
      <c r="M71" s="77"/>
    </row>
    <row r="72" spans="13:17" x14ac:dyDescent="0.3">
      <c r="M72" s="77"/>
    </row>
    <row r="73" spans="13:17" x14ac:dyDescent="0.3">
      <c r="M73" s="77"/>
    </row>
    <row r="74" spans="13:17" x14ac:dyDescent="0.3">
      <c r="M74" s="77"/>
    </row>
    <row r="75" spans="13:17" x14ac:dyDescent="0.3">
      <c r="M75" s="77"/>
    </row>
    <row r="76" spans="13:17" x14ac:dyDescent="0.3">
      <c r="M76" s="77"/>
    </row>
    <row r="77" spans="13:17" x14ac:dyDescent="0.3">
      <c r="M77" s="77"/>
    </row>
    <row r="78" spans="13:17" x14ac:dyDescent="0.3">
      <c r="M78" s="77"/>
    </row>
    <row r="79" spans="13:17" x14ac:dyDescent="0.3">
      <c r="M79" s="77"/>
    </row>
    <row r="80" spans="13:17" x14ac:dyDescent="0.3">
      <c r="M80" s="77"/>
    </row>
    <row r="81" spans="13:13" x14ac:dyDescent="0.3">
      <c r="M81" s="77"/>
    </row>
    <row r="82" spans="13:13" x14ac:dyDescent="0.3">
      <c r="M82" s="77"/>
    </row>
    <row r="83" spans="13:13" x14ac:dyDescent="0.3">
      <c r="M83" s="77"/>
    </row>
    <row r="84" spans="13:13" x14ac:dyDescent="0.3">
      <c r="M84" s="77"/>
    </row>
    <row r="85" spans="13:13" x14ac:dyDescent="0.3">
      <c r="M85" s="77"/>
    </row>
    <row r="86" spans="13:13" x14ac:dyDescent="0.3">
      <c r="M86" s="77"/>
    </row>
    <row r="87" spans="13:13" x14ac:dyDescent="0.3">
      <c r="M87" s="77"/>
    </row>
    <row r="88" spans="13:13" x14ac:dyDescent="0.3">
      <c r="M88" s="77"/>
    </row>
    <row r="89" spans="13:13" x14ac:dyDescent="0.3">
      <c r="M89" s="77"/>
    </row>
    <row r="90" spans="13:13" x14ac:dyDescent="0.3">
      <c r="M90" s="77"/>
    </row>
    <row r="91" spans="13:13" x14ac:dyDescent="0.3">
      <c r="M91" s="77"/>
    </row>
    <row r="92" spans="13:13" x14ac:dyDescent="0.3">
      <c r="M92" s="77"/>
    </row>
    <row r="93" spans="13:13" x14ac:dyDescent="0.3">
      <c r="M93" s="77"/>
    </row>
    <row r="94" spans="13:13" x14ac:dyDescent="0.3">
      <c r="M94" s="77"/>
    </row>
    <row r="95" spans="13:13" x14ac:dyDescent="0.3">
      <c r="M95" s="77"/>
    </row>
    <row r="96" spans="13:13" x14ac:dyDescent="0.3">
      <c r="M96" s="77"/>
    </row>
    <row r="97" spans="13:13" x14ac:dyDescent="0.3">
      <c r="M97" s="77"/>
    </row>
    <row r="98" spans="13:13" x14ac:dyDescent="0.3">
      <c r="M98" s="77"/>
    </row>
    <row r="99" spans="13:13" x14ac:dyDescent="0.3">
      <c r="M99" s="77"/>
    </row>
    <row r="100" spans="13:13" x14ac:dyDescent="0.3">
      <c r="M100" s="77"/>
    </row>
    <row r="101" spans="13:13" x14ac:dyDescent="0.3">
      <c r="M101" s="77"/>
    </row>
    <row r="102" spans="13:13" x14ac:dyDescent="0.3">
      <c r="M102" s="76"/>
    </row>
    <row r="103" spans="13:13" x14ac:dyDescent="0.3">
      <c r="M103" s="77"/>
    </row>
    <row r="104" spans="13:13" x14ac:dyDescent="0.3">
      <c r="M104" s="77"/>
    </row>
    <row r="105" spans="13:13" x14ac:dyDescent="0.3">
      <c r="M105" s="77"/>
    </row>
    <row r="106" spans="13:13" x14ac:dyDescent="0.3">
      <c r="M106" s="77"/>
    </row>
    <row r="107" spans="13:13" x14ac:dyDescent="0.3">
      <c r="M107" s="77"/>
    </row>
    <row r="108" spans="13:13" x14ac:dyDescent="0.3">
      <c r="M108" s="77"/>
    </row>
    <row r="109" spans="13:13" x14ac:dyDescent="0.3">
      <c r="M109" s="77"/>
    </row>
    <row r="110" spans="13:13" x14ac:dyDescent="0.3">
      <c r="M110" s="77"/>
    </row>
    <row r="111" spans="13:13" x14ac:dyDescent="0.3">
      <c r="M111" s="77"/>
    </row>
    <row r="112" spans="13:13" x14ac:dyDescent="0.3">
      <c r="M112" s="77"/>
    </row>
    <row r="113" spans="13:13" x14ac:dyDescent="0.3">
      <c r="M113" s="77"/>
    </row>
    <row r="114" spans="13:13" x14ac:dyDescent="0.3">
      <c r="M114" s="77"/>
    </row>
    <row r="115" spans="13:13" x14ac:dyDescent="0.3">
      <c r="M115" s="77"/>
    </row>
    <row r="116" spans="13:13" x14ac:dyDescent="0.3">
      <c r="M116" s="77"/>
    </row>
    <row r="117" spans="13:13" x14ac:dyDescent="0.3">
      <c r="M117" s="77"/>
    </row>
    <row r="118" spans="13:13" x14ac:dyDescent="0.3">
      <c r="M118" s="77"/>
    </row>
    <row r="119" spans="13:13" x14ac:dyDescent="0.3">
      <c r="M119" s="77"/>
    </row>
    <row r="120" spans="13:13" x14ac:dyDescent="0.3">
      <c r="M120" s="77"/>
    </row>
    <row r="121" spans="13:13" x14ac:dyDescent="0.3">
      <c r="M121" s="77"/>
    </row>
    <row r="122" spans="13:13" x14ac:dyDescent="0.3">
      <c r="M122" s="77"/>
    </row>
    <row r="123" spans="13:13" x14ac:dyDescent="0.3">
      <c r="M123" s="77"/>
    </row>
    <row r="124" spans="13:13" x14ac:dyDescent="0.3">
      <c r="M124" s="77"/>
    </row>
    <row r="125" spans="13:13" x14ac:dyDescent="0.3">
      <c r="M125" s="77"/>
    </row>
    <row r="126" spans="13:13" x14ac:dyDescent="0.3">
      <c r="M126" s="77"/>
    </row>
    <row r="127" spans="13:13" x14ac:dyDescent="0.3">
      <c r="M127" s="77"/>
    </row>
    <row r="128" spans="13:13" x14ac:dyDescent="0.3">
      <c r="M128" s="77"/>
    </row>
    <row r="129" spans="13:13" x14ac:dyDescent="0.3">
      <c r="M129" s="77"/>
    </row>
    <row r="130" spans="13:13" x14ac:dyDescent="0.3">
      <c r="M130" s="77"/>
    </row>
    <row r="131" spans="13:13" x14ac:dyDescent="0.3">
      <c r="M131" s="77"/>
    </row>
    <row r="132" spans="13:13" x14ac:dyDescent="0.3">
      <c r="M132" s="77"/>
    </row>
    <row r="133" spans="13:13" x14ac:dyDescent="0.3">
      <c r="M133" s="77"/>
    </row>
    <row r="134" spans="13:13" x14ac:dyDescent="0.3">
      <c r="M134" s="77"/>
    </row>
    <row r="135" spans="13:13" x14ac:dyDescent="0.3">
      <c r="M135" s="77"/>
    </row>
    <row r="136" spans="13:13" x14ac:dyDescent="0.3">
      <c r="M136" s="77"/>
    </row>
    <row r="137" spans="13:13" x14ac:dyDescent="0.3">
      <c r="M137" s="77"/>
    </row>
    <row r="138" spans="13:13" x14ac:dyDescent="0.3">
      <c r="M138" s="77"/>
    </row>
    <row r="139" spans="13:13" x14ac:dyDescent="0.3">
      <c r="M139" s="77"/>
    </row>
    <row r="140" spans="13:13" x14ac:dyDescent="0.3">
      <c r="M140" s="77"/>
    </row>
    <row r="141" spans="13:13" x14ac:dyDescent="0.3">
      <c r="M141" s="77"/>
    </row>
    <row r="142" spans="13:13" x14ac:dyDescent="0.3">
      <c r="M142" s="77"/>
    </row>
    <row r="143" spans="13:13" x14ac:dyDescent="0.3">
      <c r="M143" s="77"/>
    </row>
    <row r="144" spans="13:13" x14ac:dyDescent="0.3">
      <c r="M144" s="77"/>
    </row>
    <row r="145" spans="13:13" x14ac:dyDescent="0.3">
      <c r="M145" s="77"/>
    </row>
    <row r="146" spans="13:13" x14ac:dyDescent="0.3">
      <c r="M146" s="77"/>
    </row>
    <row r="147" spans="13:13" x14ac:dyDescent="0.3">
      <c r="M147" s="77"/>
    </row>
    <row r="148" spans="13:13" x14ac:dyDescent="0.3">
      <c r="M148" s="77"/>
    </row>
    <row r="149" spans="13:13" x14ac:dyDescent="0.3">
      <c r="M149" s="77"/>
    </row>
    <row r="150" spans="13:13" x14ac:dyDescent="0.3">
      <c r="M150" s="77"/>
    </row>
    <row r="151" spans="13:13" x14ac:dyDescent="0.3">
      <c r="M151" s="77"/>
    </row>
    <row r="152" spans="13:13" x14ac:dyDescent="0.3">
      <c r="M152" s="77"/>
    </row>
    <row r="153" spans="13:13" x14ac:dyDescent="0.3">
      <c r="M153" s="77"/>
    </row>
    <row r="154" spans="13:13" x14ac:dyDescent="0.3">
      <c r="M154" s="77"/>
    </row>
    <row r="155" spans="13:13" x14ac:dyDescent="0.3">
      <c r="M155" s="77"/>
    </row>
    <row r="156" spans="13:13" x14ac:dyDescent="0.3">
      <c r="M156" s="77"/>
    </row>
    <row r="157" spans="13:13" x14ac:dyDescent="0.3">
      <c r="M157" s="77"/>
    </row>
    <row r="158" spans="13:13" x14ac:dyDescent="0.3">
      <c r="M158" s="77"/>
    </row>
    <row r="159" spans="13:13" x14ac:dyDescent="0.3">
      <c r="M159" s="77"/>
    </row>
    <row r="160" spans="13:13" x14ac:dyDescent="0.3">
      <c r="M160" s="77"/>
    </row>
    <row r="161" spans="13:13" x14ac:dyDescent="0.3">
      <c r="M161" s="77"/>
    </row>
    <row r="162" spans="13:13" x14ac:dyDescent="0.3">
      <c r="M162" s="77"/>
    </row>
    <row r="163" spans="13:13" x14ac:dyDescent="0.3">
      <c r="M163" s="77"/>
    </row>
    <row r="164" spans="13:13" x14ac:dyDescent="0.3">
      <c r="M164" s="77"/>
    </row>
    <row r="165" spans="13:13" x14ac:dyDescent="0.3">
      <c r="M165" s="77"/>
    </row>
    <row r="166" spans="13:13" x14ac:dyDescent="0.3">
      <c r="M166" s="77"/>
    </row>
    <row r="167" spans="13:13" x14ac:dyDescent="0.3">
      <c r="M167" s="77"/>
    </row>
    <row r="168" spans="13:13" x14ac:dyDescent="0.3">
      <c r="M168" s="77"/>
    </row>
    <row r="169" spans="13:13" x14ac:dyDescent="0.3">
      <c r="M169" s="77"/>
    </row>
    <row r="170" spans="13:13" x14ac:dyDescent="0.3">
      <c r="M170" s="77"/>
    </row>
    <row r="171" spans="13:13" x14ac:dyDescent="0.3">
      <c r="M171" s="77"/>
    </row>
    <row r="172" spans="13:13" x14ac:dyDescent="0.3">
      <c r="M172" s="77"/>
    </row>
    <row r="173" spans="13:13" x14ac:dyDescent="0.3">
      <c r="M173" s="77"/>
    </row>
    <row r="174" spans="13:13" x14ac:dyDescent="0.3">
      <c r="M174" s="77"/>
    </row>
    <row r="175" spans="13:13" x14ac:dyDescent="0.3">
      <c r="M175" s="77"/>
    </row>
    <row r="176" spans="13:13" x14ac:dyDescent="0.3">
      <c r="M176" s="77"/>
    </row>
    <row r="177" spans="13:13" x14ac:dyDescent="0.3">
      <c r="M177" s="77"/>
    </row>
    <row r="178" spans="13:13" x14ac:dyDescent="0.3">
      <c r="M178" s="77"/>
    </row>
    <row r="179" spans="13:13" x14ac:dyDescent="0.3">
      <c r="M179" s="77"/>
    </row>
    <row r="180" spans="13:13" x14ac:dyDescent="0.3">
      <c r="M180" s="77"/>
    </row>
    <row r="181" spans="13:13" x14ac:dyDescent="0.3">
      <c r="M181" s="77"/>
    </row>
    <row r="182" spans="13:13" x14ac:dyDescent="0.3">
      <c r="M182" s="77"/>
    </row>
    <row r="183" spans="13:13" x14ac:dyDescent="0.3">
      <c r="M183" s="77"/>
    </row>
    <row r="184" spans="13:13" x14ac:dyDescent="0.3">
      <c r="M184" s="77"/>
    </row>
    <row r="185" spans="13:13" x14ac:dyDescent="0.3">
      <c r="M185" s="77"/>
    </row>
    <row r="186" spans="13:13" x14ac:dyDescent="0.3">
      <c r="M186" s="77"/>
    </row>
    <row r="187" spans="13:13" x14ac:dyDescent="0.3">
      <c r="M187" s="77"/>
    </row>
    <row r="188" spans="13:13" x14ac:dyDescent="0.3">
      <c r="M188" s="77"/>
    </row>
    <row r="189" spans="13:13" x14ac:dyDescent="0.3">
      <c r="M189" s="77"/>
    </row>
    <row r="190" spans="13:13" x14ac:dyDescent="0.3">
      <c r="M190" s="77"/>
    </row>
    <row r="191" spans="13:13" x14ac:dyDescent="0.3">
      <c r="M191" s="77"/>
    </row>
    <row r="192" spans="13:13" x14ac:dyDescent="0.3">
      <c r="M192" s="77"/>
    </row>
    <row r="193" spans="13:13" x14ac:dyDescent="0.3">
      <c r="M193" s="77"/>
    </row>
    <row r="194" spans="13:13" x14ac:dyDescent="0.3">
      <c r="M194" s="77"/>
    </row>
    <row r="195" spans="13:13" x14ac:dyDescent="0.3">
      <c r="M195" s="77"/>
    </row>
    <row r="196" spans="13:13" x14ac:dyDescent="0.3">
      <c r="M196" s="77"/>
    </row>
    <row r="197" spans="13:13" x14ac:dyDescent="0.3">
      <c r="M197" s="77"/>
    </row>
    <row r="198" spans="13:13" x14ac:dyDescent="0.3">
      <c r="M198" s="77"/>
    </row>
    <row r="199" spans="13:13" x14ac:dyDescent="0.3">
      <c r="M199" s="77"/>
    </row>
    <row r="200" spans="13:13" x14ac:dyDescent="0.3">
      <c r="M200" s="77"/>
    </row>
    <row r="201" spans="13:13" x14ac:dyDescent="0.3">
      <c r="M201" s="77"/>
    </row>
    <row r="202" spans="13:13" x14ac:dyDescent="0.3">
      <c r="M202" s="77"/>
    </row>
    <row r="203" spans="13:13" x14ac:dyDescent="0.3">
      <c r="M203" s="77"/>
    </row>
    <row r="204" spans="13:13" x14ac:dyDescent="0.3">
      <c r="M204" s="77"/>
    </row>
    <row r="205" spans="13:13" x14ac:dyDescent="0.3">
      <c r="M205" s="77"/>
    </row>
    <row r="206" spans="13:13" x14ac:dyDescent="0.3">
      <c r="M206" s="77"/>
    </row>
    <row r="207" spans="13:13" x14ac:dyDescent="0.3">
      <c r="M207" s="77"/>
    </row>
    <row r="208" spans="13:13" x14ac:dyDescent="0.3">
      <c r="M208" s="77"/>
    </row>
    <row r="209" spans="13:13" x14ac:dyDescent="0.3">
      <c r="M209" s="77"/>
    </row>
    <row r="210" spans="13:13" x14ac:dyDescent="0.3">
      <c r="M210" s="77"/>
    </row>
    <row r="211" spans="13:13" x14ac:dyDescent="0.3">
      <c r="M211" s="77"/>
    </row>
    <row r="212" spans="13:13" x14ac:dyDescent="0.3">
      <c r="M212" s="77"/>
    </row>
    <row r="213" spans="13:13" x14ac:dyDescent="0.3">
      <c r="M213" s="77"/>
    </row>
    <row r="214" spans="13:13" x14ac:dyDescent="0.3">
      <c r="M214" s="77"/>
    </row>
    <row r="215" spans="13:13" x14ac:dyDescent="0.3">
      <c r="M215" s="77"/>
    </row>
    <row r="216" spans="13:13" x14ac:dyDescent="0.3">
      <c r="M216" s="77"/>
    </row>
    <row r="217" spans="13:13" x14ac:dyDescent="0.3">
      <c r="M217" s="77"/>
    </row>
    <row r="218" spans="13:13" x14ac:dyDescent="0.3">
      <c r="M218" s="77"/>
    </row>
    <row r="219" spans="13:13" x14ac:dyDescent="0.3">
      <c r="M219" s="77"/>
    </row>
    <row r="220" spans="13:13" x14ac:dyDescent="0.3">
      <c r="M220" s="77"/>
    </row>
    <row r="221" spans="13:13" x14ac:dyDescent="0.3">
      <c r="M221" s="77"/>
    </row>
    <row r="222" spans="13:13" x14ac:dyDescent="0.3">
      <c r="M222" s="77"/>
    </row>
    <row r="223" spans="13:13" x14ac:dyDescent="0.3">
      <c r="M223" s="77"/>
    </row>
    <row r="224" spans="13:13" x14ac:dyDescent="0.3">
      <c r="M224" s="77"/>
    </row>
    <row r="225" spans="13:13" x14ac:dyDescent="0.3">
      <c r="M225" s="77"/>
    </row>
    <row r="226" spans="13:13" x14ac:dyDescent="0.3">
      <c r="M226" s="77"/>
    </row>
    <row r="227" spans="13:13" x14ac:dyDescent="0.3">
      <c r="M227" s="77"/>
    </row>
    <row r="228" spans="13:13" x14ac:dyDescent="0.3">
      <c r="M228" s="77"/>
    </row>
    <row r="229" spans="13:13" x14ac:dyDescent="0.3">
      <c r="M229" s="77"/>
    </row>
    <row r="230" spans="13:13" x14ac:dyDescent="0.3">
      <c r="M230" s="77"/>
    </row>
    <row r="231" spans="13:13" x14ac:dyDescent="0.3">
      <c r="M231" s="77"/>
    </row>
    <row r="232" spans="13:13" x14ac:dyDescent="0.3">
      <c r="M232" s="77"/>
    </row>
    <row r="233" spans="13:13" x14ac:dyDescent="0.3">
      <c r="M233" s="77"/>
    </row>
    <row r="234" spans="13:13" x14ac:dyDescent="0.3">
      <c r="M234" s="77"/>
    </row>
    <row r="235" spans="13:13" x14ac:dyDescent="0.3">
      <c r="M235" s="77"/>
    </row>
    <row r="236" spans="13:13" x14ac:dyDescent="0.3">
      <c r="M236" s="77"/>
    </row>
    <row r="237" spans="13:13" x14ac:dyDescent="0.3">
      <c r="M237" s="77"/>
    </row>
    <row r="238" spans="13:13" x14ac:dyDescent="0.3">
      <c r="M238" s="77"/>
    </row>
    <row r="239" spans="13:13" x14ac:dyDescent="0.3">
      <c r="M239" s="77"/>
    </row>
    <row r="240" spans="13:13" x14ac:dyDescent="0.3">
      <c r="M240" s="77"/>
    </row>
    <row r="241" spans="13:13" x14ac:dyDescent="0.3">
      <c r="M241" s="77"/>
    </row>
    <row r="242" spans="13:13" x14ac:dyDescent="0.3">
      <c r="M242" s="77"/>
    </row>
    <row r="243" spans="13:13" x14ac:dyDescent="0.3">
      <c r="M243" s="77"/>
    </row>
    <row r="244" spans="13:13" x14ac:dyDescent="0.3">
      <c r="M244" s="77"/>
    </row>
    <row r="245" spans="13:13" x14ac:dyDescent="0.3">
      <c r="M245" s="77"/>
    </row>
    <row r="246" spans="13:13" x14ac:dyDescent="0.3">
      <c r="M246" s="77"/>
    </row>
    <row r="247" spans="13:13" x14ac:dyDescent="0.3">
      <c r="M247" s="77"/>
    </row>
    <row r="248" spans="13:13" x14ac:dyDescent="0.3">
      <c r="M248" s="77"/>
    </row>
    <row r="249" spans="13:13" x14ac:dyDescent="0.3">
      <c r="M249" s="77"/>
    </row>
    <row r="250" spans="13:13" x14ac:dyDescent="0.3">
      <c r="M250" s="77"/>
    </row>
    <row r="251" spans="13:13" x14ac:dyDescent="0.3">
      <c r="M251" s="77"/>
    </row>
    <row r="252" spans="13:13" x14ac:dyDescent="0.3">
      <c r="M252" s="77"/>
    </row>
  </sheetData>
  <sheetProtection algorithmName="SHA-512" hashValue="m8j45S2p4S5wXVtxHD/BLYXlZI3NsAKyK5Pm2PiwyNiDDfHwtr6rxIqooaZJHeAaQG36C/CrUGRoYab94PEjRw==" saltValue="gpI3Waa5MLH39tzxXWqA2w==" spinCount="100000" sheet="1" selectLockedCells="1"/>
  <mergeCells count="26">
    <mergeCell ref="A1:I1"/>
    <mergeCell ref="A2:I2"/>
    <mergeCell ref="A3:B3"/>
    <mergeCell ref="A4:B4"/>
    <mergeCell ref="A6:B6"/>
    <mergeCell ref="A5:B5"/>
    <mergeCell ref="A43:B43"/>
    <mergeCell ref="C43:E43"/>
    <mergeCell ref="G43:I43"/>
    <mergeCell ref="A8:A9"/>
    <mergeCell ref="B8:B9"/>
    <mergeCell ref="C8:C9"/>
    <mergeCell ref="D40:E40"/>
    <mergeCell ref="G40:I40"/>
    <mergeCell ref="D18:E18"/>
    <mergeCell ref="A23:D23"/>
    <mergeCell ref="R56:S56"/>
    <mergeCell ref="L54:N54"/>
    <mergeCell ref="O54:Q54"/>
    <mergeCell ref="C3:I3"/>
    <mergeCell ref="C4:D4"/>
    <mergeCell ref="F4:I4"/>
    <mergeCell ref="C6:D6"/>
    <mergeCell ref="F6:I6"/>
    <mergeCell ref="C5:I5"/>
    <mergeCell ref="D8:D9"/>
  </mergeCells>
  <pageMargins left="0.7" right="0.7" top="0.75" bottom="0.75" header="0.3" footer="0.3"/>
  <pageSetup scale="74" orientation="portrait" r:id="rId1"/>
  <headerFooter>
    <oddFooter>&amp;F</oddFooter>
  </headerFooter>
  <ignoredErrors>
    <ignoredError sqref="M55:N55 P55:Q55 M56:N56 P56:Q56 P57 E16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549B7B7220B24B997E99D7872CAAB8" ma:contentTypeVersion="9" ma:contentTypeDescription="Create a new document." ma:contentTypeScope="" ma:versionID="7685b83135aa430d7e8a51a7f3245c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b877a061c50b7eeb70172cdd5c5d1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0BEE0-44C9-42C4-B856-4BCE5F75103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F7FD2F-800B-4FC6-BF75-17B7CA36ED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3E71B-D9AD-4A1C-BCDC-60931B6DDA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PWL</vt:lpstr>
      <vt:lpstr>PWL!Print_Area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PWL for Mat Density</dc:title>
  <dc:creator>Craig Landefeld</dc:creator>
  <cp:lastModifiedBy>Julia Miller</cp:lastModifiedBy>
  <cp:lastPrinted>2023-07-12T10:08:05Z</cp:lastPrinted>
  <dcterms:created xsi:type="dcterms:W3CDTF">2015-03-11T17:43:05Z</dcterms:created>
  <dcterms:modified xsi:type="dcterms:W3CDTF">2023-07-12T10:12:32Z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0x01010054549B7B7220B24B997E99D7872CAAB8</vt:lpwstr>
  </property>
</Properties>
</file>